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3080" tabRatio="500" activeTab="0"/>
  </bookViews>
  <sheets>
    <sheet name="Dam lists" sheetId="1" r:id="rId1"/>
    <sheet name="Summary" sheetId="2" r:id="rId2"/>
  </sheets>
  <externalReferences>
    <externalReference r:id="rId5"/>
  </externalReferences>
  <definedNames>
    <definedName name="_xlnm._FilterDatabase" localSheetId="0" hidden="1">'Dam lists'!$A$3:$AI$309</definedName>
    <definedName name="Z_2077453A_F7E5_0048_8E95_71C05CF9DDC1_.wvu.FilterData" localSheetId="0" hidden="1">'Dam lists'!$B$1:$AJ$1</definedName>
    <definedName name="Z_29F5D52D_BFAB_4913_B35A_0E2757C0347F_.wvu.FilterData" localSheetId="0" hidden="1">'Dam lists'!$B$1:$AJ$1</definedName>
  </definedNames>
  <calcPr fullCalcOnLoad="1"/>
</workbook>
</file>

<file path=xl/sharedStrings.xml><?xml version="1.0" encoding="utf-8"?>
<sst xmlns="http://schemas.openxmlformats.org/spreadsheetml/2006/main" count="3982" uniqueCount="1757">
  <si>
    <t xml:space="preserve">Dams Building Overseas by Chinese Companies and Financiers © International Rivers </t>
  </si>
  <si>
    <t>Last Saved:</t>
  </si>
  <si>
    <t>Last Updated</t>
  </si>
  <si>
    <t>Region</t>
  </si>
  <si>
    <t>Country</t>
  </si>
  <si>
    <t>Province/ State</t>
  </si>
  <si>
    <t>Project</t>
  </si>
  <si>
    <t>River(s)</t>
  </si>
  <si>
    <t>Type of Dam</t>
  </si>
  <si>
    <t>Number of Dams</t>
  </si>
  <si>
    <t>Project Size (MW)</t>
  </si>
  <si>
    <t>Project Size (Small, Medium, Large)</t>
  </si>
  <si>
    <t>Dam Height (m)</t>
  </si>
  <si>
    <t>Reservoir Elevation</t>
  </si>
  <si>
    <t>Reservoir Area (sq km)</t>
  </si>
  <si>
    <t>Reservoir Capacity (million cubic m)</t>
  </si>
  <si>
    <t>Certainty of Data</t>
  </si>
  <si>
    <t>Status</t>
  </si>
  <si>
    <t>Project Cost (US million $)</t>
  </si>
  <si>
    <t>Financiers</t>
  </si>
  <si>
    <t>Developer</t>
  </si>
  <si>
    <t>Builder</t>
  </si>
  <si>
    <t>Sinohydro Bureau Involved</t>
  </si>
  <si>
    <t>Other Contractors</t>
  </si>
  <si>
    <t>Dam Operator</t>
  </si>
  <si>
    <t>Risk Insurer</t>
  </si>
  <si>
    <t>Start Date</t>
  </si>
  <si>
    <t>Completion Date</t>
  </si>
  <si>
    <t>Operation Date</t>
  </si>
  <si>
    <t>Historical Notes</t>
  </si>
  <si>
    <t>Approvals Notes</t>
  </si>
  <si>
    <t>Environmental Notes</t>
  </si>
  <si>
    <t>Resettlement</t>
  </si>
  <si>
    <t>Chinese characters</t>
  </si>
  <si>
    <t>Notes</t>
  </si>
  <si>
    <t>References</t>
  </si>
  <si>
    <t>Partner Organizations</t>
  </si>
  <si>
    <t>Europe</t>
  </si>
  <si>
    <t>Albania</t>
  </si>
  <si>
    <t>Shkoder</t>
  </si>
  <si>
    <t>Bushat Hydropower Station</t>
  </si>
  <si>
    <t>Drin River</t>
  </si>
  <si>
    <t>Hydropower</t>
  </si>
  <si>
    <t>40 MW</t>
  </si>
  <si>
    <t>Medium</t>
  </si>
  <si>
    <t>Uncertain</t>
  </si>
  <si>
    <t>Completed</t>
  </si>
  <si>
    <t>China Exim Bank</t>
  </si>
  <si>
    <t>China International Water and Electric Corporation</t>
  </si>
  <si>
    <t>阿尔巴尼亚布沙特水电站</t>
  </si>
  <si>
    <t>China Exim provided $100 million of buyers credit loans in 2001</t>
  </si>
  <si>
    <t>FILE</t>
  </si>
  <si>
    <t>Africa</t>
  </si>
  <si>
    <t>Algeria</t>
  </si>
  <si>
    <t>Cuckoosi Dam</t>
  </si>
  <si>
    <t>Irrigation; Flood control</t>
  </si>
  <si>
    <t>Large</t>
  </si>
  <si>
    <t xml:space="preserve"> </t>
  </si>
  <si>
    <t>Sinohydro</t>
  </si>
  <si>
    <t>Minjiang</t>
  </si>
  <si>
    <t>布谷斯水坝</t>
  </si>
  <si>
    <t>Reclamation project and additional works contract</t>
  </si>
  <si>
    <t>Mawuena Dam</t>
  </si>
  <si>
    <t>Guessar River</t>
  </si>
  <si>
    <t>Water supply; Irrigation</t>
  </si>
  <si>
    <t>Certain</t>
  </si>
  <si>
    <t>Under Construction</t>
  </si>
  <si>
    <t>3,13</t>
  </si>
  <si>
    <t>China International Electric and Water Corporation</t>
  </si>
  <si>
    <t>玛乌阿纳大坝</t>
  </si>
  <si>
    <t>Sinohydro Bureau 13 holds 49% of shares in financing and 49% of shares in developing. Construction takes 36 months.</t>
  </si>
  <si>
    <t>Beniharon Hydropower Station</t>
  </si>
  <si>
    <t>Tisaimuxitele province</t>
  </si>
  <si>
    <t>Algeria Ruosfa Dam</t>
  </si>
  <si>
    <t xml:space="preserve">Aile Huda River </t>
  </si>
  <si>
    <t>罗斯法水坝</t>
  </si>
  <si>
    <t>Tipiza Province</t>
  </si>
  <si>
    <t>Boukourdane Dam</t>
  </si>
  <si>
    <t>Boukourdane</t>
  </si>
  <si>
    <t>Irrigation</t>
  </si>
  <si>
    <t>4,14</t>
  </si>
  <si>
    <t>China International Water and Electric Corporation, China State Construction Engineering Corporation (CSCEC)</t>
  </si>
  <si>
    <t>阿尔及利亚布库尔丹水库</t>
  </si>
  <si>
    <t>Sitif Province</t>
  </si>
  <si>
    <t>Draa Diss Dam</t>
  </si>
  <si>
    <t>certain</t>
  </si>
  <si>
    <t>government of Algeria</t>
  </si>
  <si>
    <t>3, 13</t>
  </si>
  <si>
    <t>德拉迪斯水坝</t>
  </si>
  <si>
    <t>Angola</t>
  </si>
  <si>
    <t>Chibia District</t>
  </si>
  <si>
    <t>Gangelas dam</t>
  </si>
  <si>
    <t>China Exim</t>
  </si>
  <si>
    <t>GoA</t>
  </si>
  <si>
    <t>The irrigation channel, which covers an area of around 1,400 hectares of arable land, will make its possible to grow maize, massango, massambala, as well as leguminous plants, vegetables and citrus fruits; claims it will transform the municipality of Chibia, which has an estimated population of 133,000 people, into a high production agricultural area and benefit 116,000 rural workers grouped into 60 farming associations and cooperatives.Storage size 3.5 million cubic metres of water</t>
  </si>
  <si>
    <t>安哥拉甘德杰拉斯大坝</t>
  </si>
  <si>
    <t>The first phase of the work ended in 2007 and the second phase is now in its concluding stage.</t>
  </si>
  <si>
    <t>Belarus</t>
  </si>
  <si>
    <t>Vitebsk Hydropower plant</t>
  </si>
  <si>
    <t>Dvina River</t>
  </si>
  <si>
    <t>China National Electric Equipment Corporation</t>
  </si>
  <si>
    <t>白俄罗斯维特伯斯克水电站</t>
  </si>
  <si>
    <t>Financing is Chinese but unknown</t>
  </si>
  <si>
    <t>Latin America</t>
  </si>
  <si>
    <t>Belize</t>
  </si>
  <si>
    <t>Chalillo Dam</t>
  </si>
  <si>
    <t>Macal River</t>
  </si>
  <si>
    <t>7 MW</t>
  </si>
  <si>
    <t>Small</t>
  </si>
  <si>
    <t>Belize Electric Company Limited (BECOL)</t>
  </si>
  <si>
    <t>Changjiang Water Resources Comission</t>
  </si>
  <si>
    <t>Fortis</t>
  </si>
  <si>
    <t>Built in a signficant rainforest and indigenous area</t>
  </si>
  <si>
    <t>恰里洛水电站</t>
  </si>
  <si>
    <t>Operation began in 2007, BECOL is a sister-company of Belize Electricity Limited (BEL) with Fortis as the parent company.</t>
  </si>
  <si>
    <t>www.sica.int/busqueda/busqueda_archivo.aspx?Archivo=odoc_9176_1_01062006.pdf</t>
  </si>
  <si>
    <t>Bacongo - Candy Gonzalez (candybz@gmail.com)</t>
  </si>
  <si>
    <t>Mollejon Hydropower Station</t>
  </si>
  <si>
    <t>25 MW</t>
  </si>
  <si>
    <t>China Electrical Equipment Corporation, Changjiang Water Resources Commission</t>
  </si>
  <si>
    <t>Probe International reports dam has been underperforming in terms of power generation</t>
  </si>
  <si>
    <t>伯利兹马凯尔·莫利琼水电站</t>
  </si>
  <si>
    <t>Benin (and Togo)</t>
  </si>
  <si>
    <t>Adjarala dam</t>
  </si>
  <si>
    <t>Mone River</t>
  </si>
  <si>
    <t>147 MW</t>
  </si>
  <si>
    <t>Communaute Electrique du</t>
  </si>
  <si>
    <t>Togo, Benin</t>
  </si>
  <si>
    <t>Environmental Impact Assessment notes negative impacts would include displacement of over 8,000 people (75% in Togo, 25% in Benin), increased coastal erosion, and reservoir pollution from upstream factories. Greenhouse gas emissions will likely be high due to little planned removal of vegetation in the area of the reservoir.</t>
  </si>
  <si>
    <t>阿贾哈拉水电站</t>
  </si>
  <si>
    <t>Contract signed on Mar 12, 2009, 45 months to complete.
Sinohydro has been pushing for this project since 2001.</t>
  </si>
  <si>
    <t xml:space="preserve"> FILE</t>
  </si>
  <si>
    <t>Bosnia and Herzegovina</t>
  </si>
  <si>
    <t>Ulog</t>
  </si>
  <si>
    <t>Neretva River</t>
  </si>
  <si>
    <t>Proposed</t>
  </si>
  <si>
    <t>China Development Bank</t>
  </si>
  <si>
    <t>EFT Group</t>
  </si>
  <si>
    <t>Dongfang</t>
  </si>
  <si>
    <t>China is involved in the building of the second power building, not clear whether it will built the dam.</t>
  </si>
  <si>
    <t xml:space="preserve">EIA avaliable </t>
  </si>
  <si>
    <t>Bankwatch</t>
  </si>
  <si>
    <t>Botswana</t>
  </si>
  <si>
    <t>Dikgatlhong Dam</t>
  </si>
  <si>
    <t>Shashe and Tati Rivers</t>
  </si>
  <si>
    <t>Water supply</t>
  </si>
  <si>
    <t>Government of Botswana</t>
  </si>
  <si>
    <t>All Africa reported land was taken for the scheme and graves and possible araeological sites were moved</t>
  </si>
  <si>
    <t xml:space="preserve"> 博茨瓦纳迪卡通大坝</t>
  </si>
  <si>
    <t>Groundbreaking February 2008, building to have started 9 March 2008 and finish in 8 February 2012. Spread of HIV/AIDS a concer and a company called Tebelopele Testing and Counselling Center has been engaged to assit workers and nearby communities; not clear if Sinohydro paying for this.</t>
  </si>
  <si>
    <t>Lotsane Dam</t>
  </si>
  <si>
    <t>SMEC</t>
  </si>
  <si>
    <t>5 month delay in finishing</t>
  </si>
  <si>
    <t>Lotsane Dam would hold 40 million cubic meters and supply water to 22 villages in the Tswapong and Mmadinare areas. In November 2008, exhumation began of burial sites. Communities have expressed concerns about losing the grasslands to be submerged, which are considered a livelihood and domestic resource asset for local communities.</t>
  </si>
  <si>
    <t>Asia (SE)</t>
  </si>
  <si>
    <t>Brunei</t>
  </si>
  <si>
    <t>Sg Tutong</t>
  </si>
  <si>
    <t>Ulu Tutong Dam</t>
  </si>
  <si>
    <t>Contract signed between Sinohydro and Ministry of Development (Brunei) January, 2010</t>
  </si>
  <si>
    <t>文莱都东水坝</t>
  </si>
  <si>
    <t>http://www.sinofecic.com/a/qiyexinwen/gongchengdongtai/2011/0527/84.html</t>
  </si>
  <si>
    <t>Burma</t>
  </si>
  <si>
    <t>Kachin</t>
  </si>
  <si>
    <t>Ngawchanka river</t>
  </si>
  <si>
    <t>1055 MW</t>
  </si>
  <si>
    <t>Myanmar International Group of Entrepreneurs Company</t>
  </si>
  <si>
    <t>China YPIC International Energy Cooperation and Development Company</t>
  </si>
  <si>
    <t>Agreement signed 23 July 2010</t>
  </si>
  <si>
    <t>Export electrcity to Yunnan province</t>
  </si>
  <si>
    <t>Bu-ywa Hydropower Plant</t>
  </si>
  <si>
    <t>60 MW</t>
  </si>
  <si>
    <t>Dept of Irrigation</t>
  </si>
  <si>
    <t>Guangdong New Technology Import and Export Company</t>
  </si>
  <si>
    <t>巴亚水电站</t>
  </si>
  <si>
    <t>Chibwe Dam (Chipwi)</t>
  </si>
  <si>
    <t>Chibwe or Chipwi River (N'Mai Hkai River)</t>
  </si>
  <si>
    <t>2800 MW</t>
  </si>
  <si>
    <t>China Power Investment Company, Asia World Company</t>
  </si>
  <si>
    <t>Gezhouba</t>
  </si>
  <si>
    <t>Site clearing, dam foundation, tunneling, BOT signed.</t>
  </si>
  <si>
    <t>Forced seizures of land from farmers in the region and destruction of the local environment</t>
  </si>
  <si>
    <t>缅甸密松其培电源电站</t>
  </si>
  <si>
    <t>Projected started earlier this year. 
In a new revelation (July 2010) Kokang rebels sheltered in China’s southwest Yunnan province are allegedly into illegal amphetamine production in the dam construction sites. The illegal drug production done in utmost secrecy has the cooperation of the AWC owned by Burmese drug lord Lo Hsing Han and Peng Daxun’s Kokang troops.</t>
  </si>
  <si>
    <t>Chigwenge</t>
  </si>
  <si>
    <t>Chipwi Creek</t>
  </si>
  <si>
    <t>99 MW</t>
  </si>
  <si>
    <t>China Power Investment Company, 
Asia World Company</t>
  </si>
  <si>
    <t>Chinghkran</t>
  </si>
  <si>
    <t>2.52 MW</t>
  </si>
  <si>
    <t>Yunnan Machinery Export Import Company</t>
  </si>
  <si>
    <t>钦坎水电站</t>
  </si>
  <si>
    <t>Dagwin Dam</t>
  </si>
  <si>
    <t>Salween River</t>
  </si>
  <si>
    <t>792 MW</t>
  </si>
  <si>
    <t>Suspended</t>
  </si>
  <si>
    <t>Currently shelved; Reporting from the SAC website that China Southern Power Grid, Three Gorges Water Group Corporation - signed an MOU between Myanmar, Bangladesh give China 30 months to complete a project feasibility study - of which 56% of the three projects would be held by Chinese of 630 - 700 million KW</t>
  </si>
  <si>
    <t>Depansai Hydropower Dam</t>
  </si>
  <si>
    <t xml:space="preserve">Karen </t>
  </si>
  <si>
    <t>Hatgyi Dam</t>
  </si>
  <si>
    <t>1200 MW</t>
  </si>
  <si>
    <t>100?</t>
  </si>
  <si>
    <r>
      <t xml:space="preserve">Burma Department of Hydropower Implementation, Electricity Generating Authority of Thailand, </t>
    </r>
    <r>
      <rPr>
        <sz val="10"/>
        <rFont val="Arial"/>
        <family val="2"/>
      </rPr>
      <t>Sinohydro</t>
    </r>
  </si>
  <si>
    <t xml:space="preserve">Sinohydro </t>
  </si>
  <si>
    <t>China Southern Power Grid, Three Gorges Company, Power Machines Company (Russia) joint venture with Zhejiang Fuchunjiang Hydropower Equipment for turbines.</t>
  </si>
  <si>
    <t>In December 2005, EGAT signed an agreement with the department to develop the project. SinoHydro later joined the consortium in June 2006. The recent MoA was signed on April 24 2010 in Nay Pyi Taw. A feasibility study and detailed design report were completed in August and September 2007 respectively but construction work is still yet to get underway. It is now in the process of EIA. The dam was originally expected to begin generating electricity in 2015 or 2016. New MOU was signed in 2010 on the joint implementation of the Hatgyi dam</t>
  </si>
  <si>
    <t xml:space="preserve">Human rights issues. Dam will flood part of Kahilu Wildlife Sanctuary in Karen State. River is the habitat of at least 140 fish species, 1/3 of which are endemic. Negative impacts to pristine teak and other hardwood forests, and rare and endemic plant and fish species. </t>
  </si>
  <si>
    <t>At least 2,400 Karen ethnic villagers in dozens of villages will be directly impacted and/or relocated from the dam’s flood. Thousands more will suffer abuses from the Burma Army’s attempts to secure the site, which have resulted in several military offensives and a large build up of soldiers in the area. This will likely result in a greater influx of refugees to Thailand. Renewed offensives since late 2010 have already resulted in further displacement of tens of thousands of Karen villagers, many of whom have fled to the Thai border.</t>
  </si>
  <si>
    <t>哈希</t>
  </si>
  <si>
    <t>On hold. In December 2007, over 50,000 people, including villagers from the proposed dam sites, signed a petition calling on the Chinese government to halt the construction of Chinese dam projects in Burma until international standards of best practice can be met. Built by Burma Department of Hydropower Implementation (DHPI)15%,/the Electricity Generating Authority of Thailand (Egat)45%/China's Sinohydro Corporation40%/</t>
  </si>
  <si>
    <t>Burma Rivers Network, Salween Watch</t>
  </si>
  <si>
    <t>Kapaung Dam</t>
  </si>
  <si>
    <t>30 MW</t>
  </si>
  <si>
    <t xml:space="preserve">Those living along the river will be forcibly relocated, likely without compensation. Further, large development projects in Burma bring an expanded Burma Army presence and the increased use of forced labor. </t>
  </si>
  <si>
    <t>Khaunlanphu Dam</t>
  </si>
  <si>
    <t>N'Mai River</t>
  </si>
  <si>
    <t>2700 MW</t>
  </si>
  <si>
    <t>China Power Investment Company</t>
  </si>
  <si>
    <t>Incalculable damage to the ecology and envrionment. Transportation, Communication trade and business will be destroyed. People are unaware of the dam and its consequences, they have not been informed</t>
  </si>
  <si>
    <t>FILE</t>
  </si>
  <si>
    <t>Kun Chaung Dam</t>
  </si>
  <si>
    <t>Phyu</t>
  </si>
  <si>
    <t>China Heavy Machinery Corporation</t>
  </si>
  <si>
    <t>Kun Dam</t>
  </si>
  <si>
    <t>Sittang River</t>
  </si>
  <si>
    <t>84 MW</t>
  </si>
  <si>
    <t>Alstom</t>
  </si>
  <si>
    <t>Kunlong Dam</t>
  </si>
  <si>
    <t>Salween River, Upper Thanlyin</t>
  </si>
  <si>
    <t>1400 MW</t>
  </si>
  <si>
    <t>Hanergy, Goldwater</t>
  </si>
  <si>
    <t>Feasibility study</t>
  </si>
  <si>
    <t>Kyaing Tong (Kengtawng) Dam</t>
  </si>
  <si>
    <t>Pawn River</t>
  </si>
  <si>
    <t>54 MW</t>
  </si>
  <si>
    <t>CNEEC, Zhejiang Orient Holdings Group Limited</t>
  </si>
  <si>
    <t>YMEC had provided turbines for this project in 1990</t>
  </si>
  <si>
    <t>Kyauk Naga Dam</t>
  </si>
  <si>
    <t>75 MW</t>
  </si>
  <si>
    <t>Kyaukme Dam</t>
  </si>
  <si>
    <t>4 MW</t>
  </si>
  <si>
    <t>YMEC had provided turbines for this project in 1992.</t>
  </si>
  <si>
    <t>Kyee-ohn kyee-wa Dam</t>
  </si>
  <si>
    <t>Laiza Dam</t>
  </si>
  <si>
    <t>Mali River</t>
  </si>
  <si>
    <t>1560 MW</t>
  </si>
  <si>
    <t>拉扎水坝</t>
  </si>
  <si>
    <t>Lakin Dam</t>
  </si>
  <si>
    <t>Arakan</t>
  </si>
  <si>
    <t>Lembro, Lembro II (Laymyo)</t>
  </si>
  <si>
    <t>Lemro River</t>
  </si>
  <si>
    <t>800 MW</t>
  </si>
  <si>
    <t>Shwetaung Hydro</t>
  </si>
  <si>
    <t>Datang Overseas Investment Co Ltd</t>
  </si>
  <si>
    <t>Department of Hydropower Planning</t>
  </si>
  <si>
    <t>MOU signed 18 January 2011</t>
  </si>
  <si>
    <t>Shan State</t>
  </si>
  <si>
    <t>Man Tung (Mantawng or Manton) Dam</t>
  </si>
  <si>
    <t>Nan Ma
River (tributary of Salween)</t>
  </si>
  <si>
    <t>200 MW</t>
  </si>
  <si>
    <t>HydroChina</t>
  </si>
  <si>
    <t>At feasibility study stage</t>
  </si>
  <si>
    <t>Man Ton (other spellings = Man Tung and Mantaung) is a village near the
mouth of Nam Ma river in the northwestern part of the Wa region.</t>
  </si>
  <si>
    <t>MOU signed on December 20, 2009. MOU with Myanmar Power on the development of Mong Tung Hydropower Station. The station is located at the borders of China, Myanmar, Thailand and Laos. China, Thailand and Myanmar develop the project together, and China is the majority shareholder (56%). According to the MOR, China should complete the feasibility research in 30 months.</t>
  </si>
  <si>
    <t>Mawlaik hydropower
project and Kalewa coal-fired thermal power plant project</t>
  </si>
  <si>
    <t>Chindwin River</t>
  </si>
  <si>
    <t>520 MW</t>
  </si>
  <si>
    <t>China Guodian
Burma's Electric Power Ministry No 1
Tun Thwin Mining Co Ltd</t>
  </si>
  <si>
    <t xml:space="preserve">MoU signed on May 2010. It is believed that the thermal power plant at Paluzawa would be used to provide electricity for the construction of a much larger hydropower facility farther up the Chindwin in Mawlaik township. </t>
  </si>
  <si>
    <t>Mone Dam</t>
  </si>
  <si>
    <t>Myitsone Dam</t>
  </si>
  <si>
    <t>Mali, Nmai, and Irrawaddy Rivers</t>
  </si>
  <si>
    <t xml:space="preserve"> 6000MW</t>
  </si>
  <si>
    <t>China Power Investment</t>
  </si>
  <si>
    <t>Asia World Company, China Power Investment Corporation = Yunnan International Power Investment Company of China</t>
  </si>
  <si>
    <t>11, 4</t>
  </si>
  <si>
    <t>Sinohydro
Gezhouba</t>
  </si>
  <si>
    <t>Sinosure</t>
  </si>
  <si>
    <t>Sinohydro (Concrete - aggregate processing) Bureau 11, a (downstream civil works $150 million contract - 48 months), Sinohydro has over $300 million in contracts from Myitsone, Gezhouba</t>
  </si>
  <si>
    <t>The Myitsone would displace 10 villages along the river. The area is widely recognized for its ecological value, and is described by prominent conservation organizations as one of the world’s eight “hottest hotspots of biodiversity.” Less than 100 km from a major fault line. The dam will prevent the seasonal migrations of fish to their upstream spawning areas. Altered hydrology will  disrupt the natural replenishment of nutrients. The project will submerge a number of historical churches and temples, as well as a sacred banyan tree at the Mali Hka and N’Mai Hka rivers’ confluence</t>
  </si>
  <si>
    <t>缅甸密松电站</t>
  </si>
  <si>
    <t>In May 2007, twelve respected elders and leaders from townships across Kachin State sent an objection letter to Senior General Than Shwe requesting that the project be cancelled. In early April 2010, a serious of explosions occurred. according to the Democratic Voice of Burma newspaper, the explosions killed three people and injured 20. A government investigation is currently underway into the cause of the blast. Myanmar group has provided a high level EIA of the impacts of hydropower development in this area</t>
  </si>
  <si>
    <t>Magway</t>
  </si>
  <si>
    <t>Myittha Hydropower Plant</t>
  </si>
  <si>
    <t>40MW</t>
  </si>
  <si>
    <t>14.7 Million</t>
  </si>
  <si>
    <t>Burmese Ministry of Agriculture and Irrigation</t>
  </si>
  <si>
    <t>Contract signed in August 2009, the project takes about 36 months to complete. Burma will finance the project.</t>
  </si>
  <si>
    <t>Nam Hkam Hka</t>
  </si>
  <si>
    <t>Planning</t>
  </si>
  <si>
    <t>Yunnan PowerGrid, SDIC Huaijing</t>
  </si>
  <si>
    <t>Union Resources and Engineering Company</t>
  </si>
  <si>
    <t>南康卡水电站</t>
  </si>
  <si>
    <t>Yunan Machine and Engieering Company started to construction in 1992, Sinohydro Bureau 14 may also be involved, but current status is unclear.</t>
  </si>
  <si>
    <t>Nam Lwe (Lwi) River dams</t>
  </si>
  <si>
    <t>Nam Lwe (Lwi) River</t>
  </si>
  <si>
    <t>Yunnan Power Grid Corporation
and the State Development and Investment Corporation (SDIC), Huajing
Power Holdings</t>
  </si>
  <si>
    <t>In February 2010, the http://news.sohu.com reported that Chinese firms were planning to develop 7 dams in the Wa and Mongla areas, which have been up in arms against Naypyitaw’s plan to transform all the armed groups that have ceasefire  agreements into Burma Army run militia forces.
One of them will be on the Nam Hka (also written Nam Kha) River, a tributary of the Nu-Salween River, that flows through the Wa capital Panghsang and another 6 will be built on the Nam Lwi (also written Nam Lwe) River, a tributary of the Mekong, that roughly serves as the boundary of areas under the control of the Mongla-based National Democratic Alliance
Army (NDAA).</t>
  </si>
  <si>
    <t>Nam Myao (Nam Myaw)</t>
  </si>
  <si>
    <t>Of the total, US$680 million will be used for four projects, including 22.3 MW Mazar-Dudas, Minas-San Francisco, 50 MW Quijos and 15 MW Villonaco, state news agency El Ciudadano reports. Additional funds will be used for irrigation projects along rivers Chongon, Bulu Bulu and Canar, and another in San Vicente, Manabi province.</t>
  </si>
  <si>
    <t>Nam Pawn Hydropower Project (Nampun)</t>
  </si>
  <si>
    <t>Salween River, Kayah State</t>
  </si>
  <si>
    <t>130 MW</t>
  </si>
  <si>
    <t>Datang (Yunnan) United Hydropower Developing Co, Shwetaung Hydro</t>
  </si>
  <si>
    <t>MOU signed 18 Jnauary 2011</t>
  </si>
  <si>
    <t>Details of project unclear. MOU was signed in January 2010 Info later emerged in a list of 31 hydropower projects in Myarnmar involving investment by foreign companies that were mentioned in a report by the hydoppower ministry published in NLM on March 10.   Among the projects named was the "Ywathit hydropower project in Kayah State to generate 600 megawatts, the Namtabat hydropower project in Kayah State to generate 110 megawatts, the Nampun hydropower project in Kayah State to generate 130 megawatts."  Names of the foreign firms were not  given. 23 December (GM) Further research Burma Rivers networks confirms Datang as the builder.</t>
  </si>
  <si>
    <t>"DATANG SIGNED UP FOR A HYDROPOWER DAM ON THE SALWEEN,"
Courier Information Services:  July 15, 2011</t>
  </si>
  <si>
    <t>BRN</t>
  </si>
  <si>
    <t>Nam tamhpak Hydropower Project</t>
  </si>
  <si>
    <t>110 MW</t>
  </si>
  <si>
    <t>Details of project unclear. MOU was signed in January 2010 Info later emerged in a list of 31 hydropower projects in Myarnmar involving investment by foreign companies that were mentioned in a report by the hydoppower ministry published in NLM on March 10.  Among the projects named was the "Ywathit hydropower project in Kayah State to generate 600 megawatts, the Namtabat hydropower project in Kayah State to generate 110 megawatts, the Nampun hydropower project in Kayah State to generate 130 megawatts."  Names of the foreign firms were not  given. 23 December (GM) Further research Burma Rivers networks confirms Datang as the builder.</t>
  </si>
  <si>
    <t>"DATANG SIGNED UP FOR A HYDROPOWER DAM ON THE SALWEEN,"
Courier Information Services:  July 15, 2010</t>
  </si>
  <si>
    <t>Nao Pha/ Nong Pa Dam</t>
  </si>
  <si>
    <t>900-1000 MW</t>
  </si>
  <si>
    <t>China Hydropower Engineering Consulting
Group (HydroChina), Union of Myanmar's Ministry of Electric
Power No. 1</t>
  </si>
  <si>
    <t xml:space="preserve">China Hydropower Engineering Consulting
Group </t>
  </si>
  <si>
    <t>Both Nao Pha and Man Tung are located in what might be
called Wa territory could probably bring some complications that may lead
the survey crews to be extra careful about security arrangements.</t>
  </si>
  <si>
    <t>MOU signed on December 20, 2009.</t>
  </si>
  <si>
    <t xml:space="preserve">Ngaw Chang Hka </t>
  </si>
  <si>
    <t>N'Mai Hka River</t>
  </si>
  <si>
    <t>Yunnan Power Investment Corporation's (YPIC), Myanmar's Department of Hydropower
Implementation</t>
  </si>
  <si>
    <t>International Energy Cooperation and Development Company (YPIC)</t>
  </si>
  <si>
    <t>Projects named. MOA signed</t>
  </si>
  <si>
    <t xml:space="preserve">On February 26, 2009, Yunnan Power Investment Corporation's (YPIC), International Energy Cooperation and Development Company and Myanmar
Ministry of Electric Power No. (1)'s Department of Hydropower
Implementation signed a memorandum of understanding for the joint development of Ngaw Chang Hka Hydropower Project. </t>
  </si>
  <si>
    <t>Pashe</t>
  </si>
  <si>
    <t>1600 MW</t>
  </si>
  <si>
    <t>Shan</t>
  </si>
  <si>
    <t>Paunglaung Dam</t>
  </si>
  <si>
    <t>280 MW</t>
  </si>
  <si>
    <t>Lower Paunglaung Dam, Yunnan Machinery Export Import Company, Sinohydro Bureau 14, Ningbo Huyong Electric Power Material Co.,  Kunming Hydroelectric Investigation Design &amp; Research Institute</t>
  </si>
  <si>
    <t>14, 1, 6</t>
  </si>
  <si>
    <t>Yunnan Machinery Export Import Company, Sinohydro</t>
  </si>
  <si>
    <t>Lower Paunglaung completed 2005. Lower Paunglaung Dam: "construction and investment support from Yunnan Machinery Export Import Company, Sinohydro Bureau 14, Ningbo Huyong Electric Power Material Co., and Kunming Hydroelectric Investigation Design &amp; Research Institute"</t>
  </si>
  <si>
    <t>Phizaw (may not be exact name)</t>
  </si>
  <si>
    <t>1500 MW</t>
  </si>
  <si>
    <t>Saingdin</t>
  </si>
  <si>
    <t xml:space="preserve">Proposed </t>
  </si>
  <si>
    <t>Datang
Shwetung Hydro</t>
  </si>
  <si>
    <t>Bago</t>
  </si>
  <si>
    <t>Shwegyin HPP</t>
  </si>
  <si>
    <t>Shwegyin River</t>
  </si>
  <si>
    <t>HydroChina Zhongnan</t>
  </si>
  <si>
    <t>Gezhouba was a general contractor - through competitive bidding. Hydrochina was the design subcontractor responsible for equipment and civil design of powerhouse</t>
  </si>
  <si>
    <t>upper Shan State, Namkhan</t>
  </si>
  <si>
    <t>Shweli 1</t>
  </si>
  <si>
    <t>Shweli River</t>
  </si>
  <si>
    <t>600MW</t>
  </si>
  <si>
    <r>
      <t xml:space="preserve">Huaneng Lancang River Hydropower Company, 
Yunnan Joint Development Corporation [Yunnan Power Grid Corporation, Yunnan Machinery Export Import Company, Yunnan </t>
    </r>
    <r>
      <rPr>
        <b/>
        <sz val="10"/>
        <rFont val="Arial"/>
        <family val="2"/>
      </rPr>
      <t>Huaneng Lancang River Hydropower Company</t>
    </r>
    <r>
      <rPr>
        <sz val="10"/>
        <rFont val="Arial"/>
        <family val="2"/>
      </rPr>
      <t>]</t>
    </r>
  </si>
  <si>
    <t>see below</t>
  </si>
  <si>
    <t xml:space="preserve">Burma </t>
  </si>
  <si>
    <t>Shweli 2</t>
  </si>
  <si>
    <t>Huaneng Lancang River Hydropower Company</t>
  </si>
  <si>
    <t>Shweli 3</t>
  </si>
  <si>
    <r>
      <t>1050</t>
    </r>
    <r>
      <rPr>
        <sz val="10"/>
        <rFont val="Arial"/>
        <family val="2"/>
      </rPr>
      <t xml:space="preserve"> MW</t>
    </r>
  </si>
  <si>
    <t>Colenco Power Engineering, Sinohydro</t>
  </si>
  <si>
    <t xml:space="preserve">Yunnan Machinery Export Import Company </t>
  </si>
  <si>
    <t>Contract signed with swiss firm february 2010</t>
  </si>
  <si>
    <t>Construction of this project has impoverished 700 local Palaung farmers. Many villagers have had their land, livestock, and natural resources seized by Burmese soldiers. Local residents have also had their lands confiscated or destroyed without compensation for the construction of the dam, access roads, and transmission lines, and were forced to work for the project’s access roads for unfair pay or no pay at all.</t>
  </si>
  <si>
    <t>3,000 villager from Molo, Nayone, Naya, Mohkat and Nasot villages have been ordered to relocate to a location 30 miles away by 2013.</t>
  </si>
  <si>
    <t>One dam in the cascade was authorized in 2006. The first turbine will generate electricity by end of 2008. The electricity will be exported to China and to factories and mining operations in Burma.</t>
  </si>
  <si>
    <t>BRN/ERI, Salween Watch</t>
  </si>
  <si>
    <t>Taho-hkao</t>
  </si>
  <si>
    <t>Tapar</t>
  </si>
  <si>
    <t>Salween River, Thanlyin River</t>
  </si>
  <si>
    <t>1160 MW</t>
  </si>
  <si>
    <t>Hanergy, Goldwater Investment Group</t>
  </si>
  <si>
    <t>Hydropower Implementation Department (Burma)</t>
  </si>
  <si>
    <t>Under study but last report was dated 2007</t>
  </si>
  <si>
    <t>Magee, D. and Kelley S. (2012) "Damming the Salween River."</t>
  </si>
  <si>
    <t>Tarpein 1</t>
  </si>
  <si>
    <t>Tarpein River (or Taping, Daying)</t>
  </si>
  <si>
    <t>240 MW</t>
  </si>
  <si>
    <t>Datang Group</t>
  </si>
  <si>
    <t>Ministry of
Electric Power No 1, conglomerate of Chinese companies, 
China Datang Corporation</t>
  </si>
  <si>
    <t>Operation may have been suspended because of Kachin fighting.</t>
  </si>
  <si>
    <t>Kachin Independence Organization (KIO) has been unhappy not consulted, occupied dam site and took payoff from builders</t>
  </si>
  <si>
    <t>Sept 2, 2010, Datang put Tarpein into operation. Company plans to increase capacity to 400 MW in the future (probably refers to Tarpein 2). The nickel mining-smelting complex under construction by the PRC's Non-ferrous Metals Corporation at Tagaung hill farther down the Irrawaddy is almost certainly one of the beneficaries. Datang Group is the Owner of Dapein 1, with investment from China Power International Trade Company and Jiangxi Water Resources Planning and Design Institute. Sinohydro Bureau 14's website claims work on one of the two Tarpein River dams - unclear if its both</t>
  </si>
  <si>
    <t>Tarpein 2</t>
  </si>
  <si>
    <t>Tarpein River</t>
  </si>
  <si>
    <t>168 MW</t>
  </si>
  <si>
    <t xml:space="preserve">Datang Group </t>
  </si>
  <si>
    <t>Datang Group is the Owner of Dapein 1, with investment from China Power International Trade Company and Jiangxi Water Resources Planning and Design Institute. Sinohydro Bureau 14's website claims work on one of the two Tarpein River dams - unclear if its both</t>
  </si>
  <si>
    <t>Tasang Dam</t>
  </si>
  <si>
    <t>Salween River, Karen region</t>
  </si>
  <si>
    <t>7100 MW</t>
  </si>
  <si>
    <t>Department of Hydropower Planning, MDX Group, China Gezhouba</t>
  </si>
  <si>
    <t>China Southern Power Grid, Three Gorges Company, Sinohydro</t>
  </si>
  <si>
    <t>China Southern Power Grid, Three Gorges Company, Sinohydro; EGAT, International Group of Entrepreneurs Co in Burma</t>
  </si>
  <si>
    <t>Tasang Hydropower Company, Ltd</t>
  </si>
  <si>
    <t xml:space="preserve">Inaugurated March 30, 2007 </t>
  </si>
  <si>
    <t>Annual electrical energy production capacity is 35,446,000,000 kwh. The Tasang Dam will flood scarce farmland and dense riverine forests. Decision-making processes for planning and implementation of cascade has been conducted in secrecy, with no participation from affected communities and no expected compensation.</t>
  </si>
  <si>
    <t>In 2006, intensification of military activity in areas nearby lower dam sites displaced thousands of people. Originally will begin to work in March 2008 and to be finished in 2022; March 2008 news that Thailand will move ahead with the project. 24 March 2010, the China's State Asset Supervision and Administration Commission website stated that a  consortium of China Three Gorges Corp., Sinohydro Corp., and China Southern Power Grid would work on the project. China Gezhouba 51% stake, MDX 24%</t>
  </si>
  <si>
    <t>Tha-htay Hydropower Station Project</t>
  </si>
  <si>
    <t>111 MW</t>
  </si>
  <si>
    <t>48 month construction period. Gezhouba to provide power units and metal structures.</t>
  </si>
  <si>
    <t>Upper Paunglaung Dam</t>
  </si>
  <si>
    <t>140 MW</t>
  </si>
  <si>
    <t xml:space="preserve">China Exim Bank </t>
  </si>
  <si>
    <t>Yunnan Machinery Export Import Company, Malcom Dunstan Company</t>
  </si>
  <si>
    <t>8,000 people
Local villages paid 50,00 kyat (US$62.34) per household for relocating and must locate new homes themselves.</t>
  </si>
  <si>
    <t>Some allegations that local villages were forced to construct building and roads for the 606 Light Infantry Battalion - an army unit and pay 1,00 kyat in taxes (reporting by the Kayan human rights group)</t>
  </si>
  <si>
    <t>Burma Rivers Network</t>
  </si>
  <si>
    <t>Weigyi</t>
  </si>
  <si>
    <t>4540 MW</t>
  </si>
  <si>
    <t>640-1000</t>
  </si>
  <si>
    <t>Located in the Salween Wildlife Sanctuary on the Thai side, with the access road cutting through the adjacent Salween National Park.</t>
  </si>
  <si>
    <t>Will force relocation of 1000 Yintalai ethnic minority people, all the remaining Yintalai. Displace up to 30,250</t>
  </si>
  <si>
    <t>YMEC had signed a BOT contract on 30 December 2006. Also see below. Currently shelved; Reporting from the SAC website that China Southern Power Grid, Three Gorges Water Group Corporation - signed an MOU between Myanmar, Bangladesh give China 30 months to complete a project feasibility study - of which 56% of the three projects would be held by Chinese (annoucement dated 6 December 2010)</t>
  </si>
  <si>
    <t>Yenwe</t>
  </si>
  <si>
    <t>CITIC/CNEEC</t>
  </si>
  <si>
    <t>Yeywa Dam</t>
  </si>
  <si>
    <t>Dokhtawady River, Manadalay division, Central Burma, Kyaukse</t>
  </si>
  <si>
    <t>790 MW</t>
  </si>
  <si>
    <t>China Exim Bank ($200 million preferential interest rate loan), Citic; China Power Investment Co.</t>
  </si>
  <si>
    <t xml:space="preserve">Ministry of Electric Power, China International Trust and Investment Co. (CITIC), Sinohydro </t>
  </si>
  <si>
    <t xml:space="preserve">Sinohydro Bureau 1 </t>
  </si>
  <si>
    <t>Central China Power Grid Co., CHMC, COLENCO, and State Grid Co., have provided support for the construction of transmission lines, China Gezhouba Group Co., China National Electric Equipment Co., Hunan Savoo Oversea Water &amp; Electric Engineering Co., China National Heavy Machinery Co. (CHMC) and COLENCO.</t>
  </si>
  <si>
    <t>MoUs signed; 5 contracts signed since 2004 Construction began in 2006. In late 2004, Burma’s Ministry of Electric Power signed a contract with a consortium created by the China International Trust and Investment Co. (CITIC) and Sinohydro Corporation for the implementation of the Yeywa Dam. EPC contract
China EXIM Bank provided 90% of the funds for the project.</t>
  </si>
  <si>
    <t xml:space="preserve"> Kayah State</t>
  </si>
  <si>
    <t>Ywathit Hydropower Project</t>
  </si>
  <si>
    <t>600 MW</t>
  </si>
  <si>
    <t xml:space="preserve">Kareni Develoment Group. Correspondance with Jackie </t>
  </si>
  <si>
    <t>Zawgyi 2</t>
  </si>
  <si>
    <t>12 MW</t>
  </si>
  <si>
    <t>YMEC provided turbines for this project in 1992</t>
  </si>
  <si>
    <t>Burundi</t>
  </si>
  <si>
    <t>Lumengyi Hydropower Station</t>
  </si>
  <si>
    <t>Mugere Hydropower Station</t>
  </si>
  <si>
    <t>Mugere River</t>
  </si>
  <si>
    <t>8 MW</t>
  </si>
  <si>
    <t>China International Water and Electric Corporation, Guangxi Water and Electric Power Construction Group</t>
  </si>
  <si>
    <t>布隆迪穆杰雷水电站</t>
  </si>
  <si>
    <t>Cambodia</t>
  </si>
  <si>
    <t>Koh Kong</t>
  </si>
  <si>
    <t xml:space="preserve">Lower Stung Russey
Chrum hydropower project 
</t>
  </si>
  <si>
    <t>Strung Russey Chrum River</t>
  </si>
  <si>
    <t>338MW</t>
  </si>
  <si>
    <t>Huadian</t>
  </si>
  <si>
    <t>INFINITY Insurance, People’s
Insurance Company of China</t>
  </si>
  <si>
    <t>Agreement signed January 2010.</t>
  </si>
  <si>
    <t>Legal advisors - Herbert Smith (Singapore). Applying for CDM credits.</t>
  </si>
  <si>
    <r>
      <t xml:space="preserve">(Steung
Russei Chrum Kraon), </t>
    </r>
    <r>
      <rPr>
        <sz val="10"/>
        <rFont val="Arial Unicode MS"/>
        <family val="2"/>
      </rPr>
      <t>额勒赛项目</t>
    </r>
  </si>
  <si>
    <t>Planned to be complete in 2014. Report in Phnom Penh Post of a river closure ceremony on 28 December 2010. It seems that Huadian is investing US$ 500 million into the dam. The project structure is a 25 year BOT with the local government. It is estimated to generate about 1.02 billion kwh per year. The plant began construction in April 2010. Has applied for CDM credits.</t>
  </si>
  <si>
    <t xml:space="preserve">
FILE
</t>
  </si>
  <si>
    <t xml:space="preserve">Kirirom III </t>
  </si>
  <si>
    <t>18 MW</t>
  </si>
  <si>
    <t>State Grid</t>
  </si>
  <si>
    <t>China Electric Power Technology Import and Export Corporation</t>
  </si>
  <si>
    <t>Agreement signed between builder and Cambodian Minister of Economics and Finance Keat Chhun, Cambodian Minister of Mines and Energy Suy Sem etc on 5 February 2008; project to be completed in three years,
State Grid Subsidary will build and operate the dam</t>
  </si>
  <si>
    <t>NGO Forum on Cambodia</t>
  </si>
  <si>
    <t>Stung Tatay hydropower project</t>
  </si>
  <si>
    <t>246 MW</t>
  </si>
  <si>
    <t xml:space="preserve">China National Heavy Machinery Corporation </t>
  </si>
  <si>
    <t>Applying for CDM credits</t>
  </si>
  <si>
    <t>Lower Stung Russey Hydropower Dam</t>
  </si>
  <si>
    <t>Strung Russey Chrum River, located downstream area of Stung Atay Dam</t>
  </si>
  <si>
    <t>235 MW</t>
  </si>
  <si>
    <t xml:space="preserve">Under Construction </t>
  </si>
  <si>
    <t>China Yunnan Corporation for International Techno-Economic Cooperation</t>
  </si>
  <si>
    <t>A Cambodian Government report identified that this project would have unspecified serious environmental impacts.</t>
  </si>
  <si>
    <t>Stung Cheay Areng</t>
  </si>
  <si>
    <t>108 MW</t>
  </si>
  <si>
    <t>Guodian</t>
  </si>
  <si>
    <t>MOU enabled Huadian and Guodian to conduct feasibility studies, Feasibility studies were approved in November 2011.</t>
  </si>
  <si>
    <t>Project would extend into the Central Cardamom Protected Forest. It would inundate the habitat of 31 endangered fauna species, including the world’s most important breeding site for the endangered Siamese Crocodile.  It would also threaten the wet-season wild-capture fisheries. The reservoir will flood between 1,500 and 2,000 hectare (ha) of indigenous land belonging to these villages. Downstream of the proposed dam location, the river’s flow regime presently seasonally inundates 600 ha of rice paddy belonging to 500 families in Trapeang Rung village, and flushes out saline water entering the river in the dry season thus ensuring the viability of approximately 1,500 ha of rice paddy in the coastal zone upon which at least 1,800 people depend. The reservoir will flood  500 ha of sacred forest.</t>
  </si>
  <si>
    <t>柴阿润</t>
  </si>
  <si>
    <t xml:space="preserve">Feasibility study: CSG is yet to conduct a detailed evaluation of the environmental and social impacts of Sambor; China Guodian has signed an MOU with the Cambodian Government for development rights to Sambor (annoucement on Guodian website on 9 November 2010). China's Country Report, prepared for the GMS Summit: China and Cambodia officially signed The Memorandum of Understanding on China Southern Power Grid's Undertaking Feasibility Research for Sambor (With a planned installation capacity of 3000MW) and Stungcheayareng (With a planned installation capacity of 26MW) Hydropower Projects in the Kingdom of Cambodia. </t>
  </si>
  <si>
    <t>Sambor hydropower project</t>
  </si>
  <si>
    <t>Mekong River</t>
  </si>
  <si>
    <t>7110 MW</t>
  </si>
  <si>
    <t>China Guodian</t>
  </si>
  <si>
    <t xml:space="preserve">This dam would have massive implications for the river's commerical fisheries, as well as endangered species such as the Irrawaddy Dolphin. Sambor would block upstream and downstream fish migration as far upstream as Pakse (southern Laos) and Cambodia’s Tonle-Sap (Great Lake) fishery.  The dam threatens the 100 Pillar Preah Vihear Thom Pagoda, a renowned Cambodian cultural site. </t>
  </si>
  <si>
    <t>柬埔寨</t>
  </si>
  <si>
    <t xml:space="preserve">Reporting from June 2012 suggest that the supplementary feasibililty study has been approved.
China Guodian has signed an MOU with the Cambodian Government for development rights to Sambor (annoucement on Guodian website on 9 November 2010). China's Country Report, prepared for the GMS Summit. 
China and Cambodia officially signed The Memorandum of Understanding on China Southern Power Grid's Undertaking Feasibility Research for Sambor (With a planned installation capacity of 3000MW) and Stungcheayareng (With a planned installation capacity of 26MW) Hydropower Projects in the Kingdom of Cambodia. Feasibility study: CSG is yet to conduct a detailed evaluation of the environmental and social impacts of Sambor. </t>
  </si>
  <si>
    <t>Stung Treng</t>
  </si>
  <si>
    <t>Srepok 3 Hydropower Project</t>
  </si>
  <si>
    <t>Srepok River</t>
  </si>
  <si>
    <t>300 MW</t>
  </si>
  <si>
    <t>Royal Group of Companies, Huadian/Huaneng Lancang River Hydropower</t>
  </si>
  <si>
    <t xml:space="preserve">30 year concession to operate the dams. Projects included in agreements signed in April 2012.
Cambodian conglomerate Royal Group of Companies and China’s Huaneng Lancang River Hydropower will build two hydropower dams in Stung Treng province, according to a statement from the Cambodian government.The companies will hold a 30-year concession to operate the 400-megawatt dams, which were expected to be complete within five years, the statement said. </t>
  </si>
  <si>
    <t>a tributary of the Mekong River in Cambodia's Ratanakiri Province</t>
  </si>
  <si>
    <t>斯雷博水电站</t>
  </si>
  <si>
    <t>MoU Signed for feasibility study; will begin preliminary work, including the commissioned feasibility study on design, review of the project feasibility, etc. Guangxi Guiguan Electric Power is currently owned by China Datang Group</t>
  </si>
  <si>
    <t>Srepok 4 Hydropower Project</t>
  </si>
  <si>
    <t>220 MW</t>
  </si>
  <si>
    <t>Guangxi Guiguan Electric Power</t>
  </si>
  <si>
    <t xml:space="preserve">30 year concession to operate the dam. Projects included in April 2012 trade agreements signed.
Cambodian conglomerate Royal Group of Companies and China’s Huaneng Lancang River Hydropower will build two hydropower dams in Stung Treng province, according to a statement from the Cambodian government. The companies will hold a 30-year concession to operate the 400-megawatt dams, which were expected to be complete within five years, the statement said. </t>
  </si>
  <si>
    <t>Huadian and MIME completed MoU signing ceremony on 9th November 2010 for feasibility study; will begin preliminary work, including the commissioned feasibility study on design, review of the project feasibility, etc. 
Guangxi Guiguan Electric Power is currently owned by China Datang Group</t>
  </si>
  <si>
    <t>Kamchay Dam</t>
  </si>
  <si>
    <t>Kamchay River</t>
  </si>
  <si>
    <t>193 MW</t>
  </si>
  <si>
    <t>Final EIA received by NGO Forum Cambodia in early September 2011.</t>
  </si>
  <si>
    <t xml:space="preserve">The Kamchay Dam is located within Bokor National Park and will flood two thousand hectares of protected forest. This area is also an important source of NonTimber Forest Products to local residents, for many of whom it is an important  source of income. As of September, Ke Cao had reported that people were still unhappy with the company. </t>
  </si>
  <si>
    <t>People who had been affectde by blasting from rock queries had been given compensation and were satisfied with this. There was some delay in this process which was reported in the media.</t>
  </si>
  <si>
    <t>1st power plant to come online October, 2009; Expected completion at 2010. China Exim Bank - $280 million loan received by Sinohydro, which has a 44-year contract to operate &amp; will charge 8 US cents per kilowatt. BOT contract</t>
  </si>
  <si>
    <t>Cambodia Rivers Network, http://khmernz.blogspot.com/2009/07/10-megawatt-hydropower-plant-set-for.html</t>
  </si>
  <si>
    <t>Da Dai Hydropower Project</t>
  </si>
  <si>
    <t>Da Dai River</t>
  </si>
  <si>
    <t>Gezhouba won bid in June 2010. November 5 2010, Gezhouba news article reports EXIM bank study of construction site</t>
  </si>
  <si>
    <t>Stung Atay Dam</t>
  </si>
  <si>
    <t>Atay River</t>
  </si>
  <si>
    <t>120 MW</t>
  </si>
  <si>
    <t>MOU signed November 2010 enabled Huadian and Guodian to conduct feasibility studies</t>
  </si>
  <si>
    <t xml:space="preserve">While the dam is not itself in a protected area it is located within the Cardamom Mountain and maps indicate that the reservior will flood part of Central Cardomon Protected Forest Area. </t>
  </si>
  <si>
    <t>The project was approved in Feburary 2007. MOU signed with Guodian as part of the bilateral development package in November 2011.</t>
  </si>
  <si>
    <t>Cameroon</t>
  </si>
  <si>
    <t xml:space="preserve">Memve'ele hydropower station </t>
  </si>
  <si>
    <t xml:space="preserve">Ntem river </t>
  </si>
  <si>
    <t>201MW</t>
  </si>
  <si>
    <t>AfDB; Development Bank of Central African States; Dutch Development Bank; Arab Development Bank and Multilateral Investment Guarantee Agency; China Exim Bank ($542 million)</t>
  </si>
  <si>
    <t>Contract signed in April 2012.</t>
  </si>
  <si>
    <t xml:space="preserve">Sinohydro has reached a preliminary agreement to take over the 200 Megawatt
Memve'ele hydropower station. 
Financing was still to be secured in April 2011 even though construction has begun
Sinohydro contract value is $637 million (EPC contract(
</t>
  </si>
  <si>
    <t>Mekin hydroelectric project</t>
  </si>
  <si>
    <t>Dja and Mekin Rivers</t>
  </si>
  <si>
    <t>EPC contract - contract signed May 2010; loan agreement is currently beging negotiated (August 2011)
Early road construction and project preparation has begun.</t>
  </si>
  <si>
    <t>维莱水电</t>
  </si>
  <si>
    <t>Chinese Ambassador to Cameroon, Huang Changquing signed contract early January, 2010. China Exim Bank: FCFA 21.9 billion/85% total cost</t>
  </si>
  <si>
    <t xml:space="preserve">allafrica.com; 8 January 2010
</t>
  </si>
  <si>
    <t>Lagdo Hydropower Station</t>
  </si>
  <si>
    <t>Benoue River, Niger River Basin</t>
  </si>
  <si>
    <t>4.18 MW</t>
  </si>
  <si>
    <t>Lom Panger Dam</t>
  </si>
  <si>
    <t xml:space="preserve">Sanga </t>
  </si>
  <si>
    <t>World Bank, French Development Agency, European Investment Bank</t>
  </si>
  <si>
    <t xml:space="preserve">China International Water and Electric Corporation </t>
  </si>
  <si>
    <t>Electricity Development Corporation</t>
  </si>
  <si>
    <t>World Bank to provide $100 million</t>
  </si>
  <si>
    <t>Central African Republic</t>
  </si>
  <si>
    <t>Baoli 3 Hydropower Project</t>
  </si>
  <si>
    <t>10 MW</t>
  </si>
  <si>
    <t>Feb 2, 2010 agreement signed by Ambass. Shi Gu</t>
  </si>
  <si>
    <t>Colombia</t>
  </si>
  <si>
    <t>Pescadero Ituango Hydropower Plant</t>
  </si>
  <si>
    <t>Cauca River</t>
  </si>
  <si>
    <t>2400 MW</t>
  </si>
  <si>
    <t>Empresas Publicas de Medellin and subsidary Chec</t>
  </si>
  <si>
    <t>Sinohydro bidding</t>
  </si>
  <si>
    <t>One of 29 bidders. Tender was opened in November 2010.</t>
  </si>
  <si>
    <t>Magdelena River</t>
  </si>
  <si>
    <t xml:space="preserve">Mulitple </t>
  </si>
  <si>
    <t>Feasibility study to come up with development plans on navigation, power generation and flood prevention</t>
  </si>
  <si>
    <t>Congo, Democratic Republic of</t>
  </si>
  <si>
    <t>Busuanga Station</t>
  </si>
  <si>
    <t>China</t>
  </si>
  <si>
    <t xml:space="preserve">Beijing China Mining Company Ltd; Xingliang Mining Corporation </t>
  </si>
  <si>
    <t>Sinohydro (BOT contract)</t>
  </si>
  <si>
    <t>Southern Katanga Province, Part of a package of works to go within mining activities. Sinohydro did the project feasibility studies and preparatory work.
Sinohydro has a BOT contract</t>
  </si>
  <si>
    <t>Reported by MOFCOM in Feb 2011; Reporting on Sinohydro's website.</t>
  </si>
  <si>
    <t>Imboulou</t>
  </si>
  <si>
    <t>Lefini River, tributary to Nile</t>
  </si>
  <si>
    <t>China financed 85 per cent of the cost, remainder coming from Congo</t>
  </si>
  <si>
    <t>Semliki</t>
  </si>
  <si>
    <t>Semliki River</t>
  </si>
  <si>
    <t>70 MW</t>
  </si>
  <si>
    <t>MOU signed November 3, 2011</t>
  </si>
  <si>
    <t>Ivugha</t>
  </si>
  <si>
    <t>Mususa River</t>
  </si>
  <si>
    <t>5 MW</t>
  </si>
  <si>
    <t xml:space="preserve">Congo, Democratic Republic of </t>
  </si>
  <si>
    <t>Zongo II Dam</t>
  </si>
  <si>
    <t>Inkisi River</t>
  </si>
  <si>
    <t xml:space="preserve">150 MW </t>
  </si>
  <si>
    <t>MOU signed 29 January 2011</t>
  </si>
  <si>
    <t>In April 2009, the government signed an MoU with Chinese construction company, Sinohydro, to build the dam - contract value $397 million.</t>
  </si>
  <si>
    <t>Bandindu Dam</t>
  </si>
  <si>
    <t>Costa Rica</t>
  </si>
  <si>
    <t>Chucas Hydroelectric Project</t>
  </si>
  <si>
    <t>50 MW</t>
  </si>
  <si>
    <t>ENEL</t>
  </si>
  <si>
    <r>
      <t>Sinohydro's contract is valued at $92,360,000. It is the first contract that Sinohydro has won on a competitive basis in Latin America. (</t>
    </r>
    <r>
      <rPr>
        <sz val="10"/>
        <rFont val="Arial Unicode MS"/>
        <family val="2"/>
      </rPr>
      <t>楚卡斯水电站项目位于哥斯达黎加首都圣何塞以南</t>
    </r>
    <r>
      <rPr>
        <sz val="10"/>
        <rFont val="Arial"/>
        <family val="2"/>
      </rPr>
      <t>40</t>
    </r>
    <r>
      <rPr>
        <sz val="10"/>
        <rFont val="Arial Unicode MS"/>
        <family val="2"/>
      </rPr>
      <t>公里的塔古拉斯河上</t>
    </r>
    <r>
      <rPr>
        <sz val="10"/>
        <rFont val="Apple Symbols"/>
        <family val="2"/>
      </rPr>
      <t>，</t>
    </r>
    <r>
      <rPr>
        <sz val="10"/>
        <rFont val="Arial Unicode MS"/>
        <family val="2"/>
      </rPr>
      <t>项目业主为意大利电力公司艾奈</t>
    </r>
    <r>
      <rPr>
        <sz val="10"/>
        <rFont val="Apple Symbols"/>
        <family val="2"/>
      </rPr>
      <t>（</t>
    </r>
    <r>
      <rPr>
        <sz val="10"/>
        <rFont val="Arial"/>
        <family val="2"/>
      </rPr>
      <t>ENEL</t>
    </r>
    <r>
      <rPr>
        <sz val="10"/>
        <rFont val="Apple Symbols"/>
        <family val="2"/>
      </rPr>
      <t>）)</t>
    </r>
  </si>
  <si>
    <t>Reventazon project</t>
  </si>
  <si>
    <t>305 MW</t>
  </si>
  <si>
    <t>Inter-American Development Bank (IDB),
European Investment Bank
Costa Rican Government</t>
  </si>
  <si>
    <t>Instituto Constariceense de Electricdad</t>
  </si>
  <si>
    <t xml:space="preserve">Sinohydro
</t>
  </si>
  <si>
    <t>Sinohydro and Electrobras have both submittted proposals for the proposed project. Review in June 2011. As of July 2012, The estimated total cost of the project is now US$ 291.7 million. IDB is expected to finance US$ 250 million through an Ordinary Capital Fund. Original cost estimate was 175 million.
Media reports dated in early august suggest that the Chinese will win the bid</t>
  </si>
  <si>
    <t>Possible IFC involvement? Disclosed at Board meeting on July 30 2012.</t>
  </si>
  <si>
    <t>Draft EIA released via IFC disclosure mechanism.</t>
  </si>
  <si>
    <t>Financing - $800 million from IAD and EIB; remaining $300-400 million from Sinohydro if it wins the bid (possibly to come from China EXIM bank)</t>
  </si>
  <si>
    <t>Ivory Coast, Cote D'Ivoire</t>
  </si>
  <si>
    <t>Soubre Dam</t>
  </si>
  <si>
    <t>275 MW</t>
  </si>
  <si>
    <t>Under Construction</t>
  </si>
  <si>
    <t>Chinese financing for 85 percent of the 330 billion CFA francs ($654.26 million) through Exim Bank, and the Ivorian share will be the remaining 15 percent," Sabati Cisse, energy director for the ministry of mines and energy.  2 percent interest rate and a nine-year grace period for the 20-year loan</t>
  </si>
  <si>
    <t>苏布雷水电站</t>
  </si>
  <si>
    <t xml:space="preserve">Sinohydro has been reseaching project feasibility since 2007.
Unlike many countries in sub-Saharan Africa, Ivory Coast has reliable power supply and exports electricity to Ghana, Burkina Faso, Benin, Togo and Mali. </t>
  </si>
  <si>
    <t>File</t>
  </si>
  <si>
    <t>Ecuador</t>
  </si>
  <si>
    <t>Pichincha province</t>
  </si>
  <si>
    <t>Toachi-Pilaton Hydropower Project</t>
  </si>
  <si>
    <t>Toachi, Pilaton Rivers</t>
  </si>
  <si>
    <t>Hidropaute</t>
  </si>
  <si>
    <t>Funded by Ecuadorian Government, construction will take 44 months.</t>
  </si>
  <si>
    <t>Mians Jobones</t>
  </si>
  <si>
    <t>Amazon Basin</t>
  </si>
  <si>
    <t>335 MW</t>
  </si>
  <si>
    <t>Bank of China; Inter-American Development Bank. CAF (Andean Development Corporation) and the Ecuador government</t>
  </si>
  <si>
    <t>Proposed, but not yet approved. Paid by Social Security fund that is fed by block 15 oil revenues - generating US$50mn a month.</t>
  </si>
  <si>
    <t>Ocana</t>
  </si>
  <si>
    <t>26 MW</t>
  </si>
  <si>
    <t>Paid by Social Security fund that is fed by block 15 oil revenues - generating US$50mn a month.</t>
  </si>
  <si>
    <t>Azuay and Morona Santiago provinces</t>
  </si>
  <si>
    <t>Soplandora (or Sopladora)</t>
  </si>
  <si>
    <t>Paute River</t>
  </si>
  <si>
    <t>487 MW</t>
  </si>
  <si>
    <t>China Exim Bank; Inter-American Development Bank. CAF (Andean Development Corporation) and the Ecuador government</t>
  </si>
  <si>
    <t>Sopladora, of 487 MW, will be part of the Paute hydroelectric complex, along with the 1,100 MW Paute and the 160 MW Mazar plants. 
Accordint to Gezhouba 85% of the financing came from China EXIM Bank. In addition, Ecuador wants to negotiate financing from Bank of China (SHA:601988) and China Develoment Bank for an additional 15 power projects, including hydroelectric plants in the Guayas river basin, thermoelectric and wind power plants,</t>
  </si>
  <si>
    <t>China Exim Bank will lend 578 Million, agreement will be signed in August 2011, the fund will cover 85% of the construction.The loan terms are 15 years, with interest rate of 6.35% and with a four year grace period coinciding with the construction period. Paid by Social Security fund that is fed by block 15 oil revenues - generating US$50mn a month.</t>
  </si>
  <si>
    <t>Coca Codo Sinclair</t>
  </si>
  <si>
    <t>Amazon Basin, Coca River</t>
  </si>
  <si>
    <t xml:space="preserve">China Exim Bank, Ecuador
</t>
  </si>
  <si>
    <t>Generating capacity is likely overstated; will flood biorich region. Also likely to apply for CDM (carbon) credits. Save America's Forests said that the dam will likely dry up San Rafael Waterfall, the tallest waterfall in Ecuador</t>
  </si>
  <si>
    <t>The Export-Import Bank of China will finance the project through a $1.7 billion 15-year loan - terms are probably repayment in the form of buyers credit or revenue from oil sales.
The remaining costs will be funded by Ecuador. 
Chinese contractors to supply machinery.
Chinese contract value for EPC is $1,970 million.</t>
  </si>
  <si>
    <t>Minas-San Francisco</t>
  </si>
  <si>
    <t>China Harbin Electric International Co Ltd</t>
  </si>
  <si>
    <t>Contract signed January 2012</t>
  </si>
  <si>
    <t>The China Development Bank has signed a US$2 billion credit with Ecuador’s government to support irrigation and hydro projects. The eight-year loan will have a 6.9% interest rate and two-year grace period.
Of the total, US$680 million will be used for four projects, including 22.3 MW Mazar-Dudas, Minas-San Francisco, 50 MW Quijos and 15 MW Villonaco, state news agency El Ciudadano reports. Additional funds will be used for irrigation projects along rivers Chongon, Bulu Bulu and Canar, and another in San Vicente, Manabi province.</t>
  </si>
  <si>
    <t>Zamora</t>
  </si>
  <si>
    <t>Delsitanisagua</t>
  </si>
  <si>
    <t>115 MW</t>
  </si>
  <si>
    <t>Environmental approvals June 2012 - environmental license issued</t>
  </si>
  <si>
    <t xml:space="preserve">FILE </t>
  </si>
  <si>
    <t>Canar</t>
  </si>
  <si>
    <t>Mazar Dudas</t>
  </si>
  <si>
    <t>22.3 MW</t>
  </si>
  <si>
    <t>Come to operate in the next 3-5 years; cost estimated $129 million for Quijos and Mazar Dudas projects</t>
  </si>
  <si>
    <t>The China Development Bank has signed a US$2 billion credit with EcuadorÕs government to support irrigation and hydro projects. The eight-year loan will have a 6.9% interest rate and two-year grace period.
Of the total, US$680 million will be used for four projects, including 22.3 MW Mazar-Dudas, Minas-San Francisco, 50 MW Quijos and 15 MW Villonaco, state news agency El Ciudadano reports. Additional funds will be used for irrigation projects along rivers Chongon, Bulu Bulu and Canar, and another in San Vicente, Manabi province.</t>
  </si>
  <si>
    <t>Napo</t>
  </si>
  <si>
    <t>Quijoas Hydroelectric Project</t>
  </si>
  <si>
    <t xml:space="preserve">Come to operate in the next 3-5 years; cost estimated $129 million for Quijos and Mazar Dudas projects </t>
  </si>
  <si>
    <t>Villonaco</t>
  </si>
  <si>
    <r>
      <t>15</t>
    </r>
    <r>
      <rPr>
        <sz val="10"/>
        <rFont val="Arial"/>
        <family val="2"/>
      </rPr>
      <t xml:space="preserve"> MW</t>
    </r>
  </si>
  <si>
    <t>El Reventador Hydroelectric project</t>
  </si>
  <si>
    <t>Quijos-Coca River</t>
  </si>
  <si>
    <t xml:space="preserve">CMEC/TGC, Sinohydro </t>
  </si>
  <si>
    <t xml:space="preserve">Agreements signed in June 2004. Chinese construction consortium - CMEC and Sinohydro. </t>
  </si>
  <si>
    <t>Equatorial Guinea</t>
  </si>
  <si>
    <t>Djiploho</t>
  </si>
  <si>
    <t xml:space="preserve">China Exim </t>
  </si>
  <si>
    <t>No Sinosure insurance</t>
  </si>
  <si>
    <t>EPC period - 48 months (contract value 257million)</t>
  </si>
  <si>
    <t>Contract signed in March 2007; scheduled to be completed by 2011. $1 billion from China Exim dam will supply most of the investment (representing 85% of EPC contract); Financing of the dam is tied to $9.2 million in aid in return for oil - escrow account with China Exim bank which recieves oil trade revenue; debt relief of $4 million</t>
  </si>
  <si>
    <t>http://www.modernghana.com/news/176301/1/mou-signed-on-4-hydro-projects.html; Sinohydro communication 07/09</t>
  </si>
  <si>
    <t>Water storage</t>
  </si>
  <si>
    <t>MOU Signed October 2011 - 48 months to build</t>
  </si>
  <si>
    <t>EPC Contract</t>
  </si>
  <si>
    <t>Ethiopia</t>
  </si>
  <si>
    <t>Gibe  IV</t>
  </si>
  <si>
    <t>Omo River</t>
  </si>
  <si>
    <t>1870-2000 MW</t>
  </si>
  <si>
    <t>AfDB</t>
  </si>
  <si>
    <t>EEPA</t>
  </si>
  <si>
    <t>Likely to be similar as Gibe III</t>
  </si>
  <si>
    <t>With possible Chinese financial assistance</t>
  </si>
  <si>
    <t>Genale Dawe 3</t>
  </si>
  <si>
    <t>254 MW</t>
  </si>
  <si>
    <t>EEPco</t>
  </si>
  <si>
    <t>31/12/2012</t>
  </si>
  <si>
    <t>Construction expected to be completed by 2015 - rockfill dam</t>
  </si>
  <si>
    <t>Chemoga Yeda</t>
  </si>
  <si>
    <t>278 MW</t>
  </si>
  <si>
    <t>Delayed</t>
  </si>
  <si>
    <t>China EXIM Bank</t>
  </si>
  <si>
    <t>Reported delay due to lobbying of China EXIM bank by downstream nile countries</t>
  </si>
  <si>
    <t>Financial stage
Chemoga Yeda I is 162 MW and Chemoga Yeda II is 118 MW</t>
  </si>
  <si>
    <t>Project X</t>
  </si>
  <si>
    <t>Abay River</t>
  </si>
  <si>
    <t>6000 MW</t>
  </si>
  <si>
    <t xml:space="preserve">Salini Costruttori </t>
  </si>
  <si>
    <t xml:space="preserve">Chinese contractor for electro-mechanical section could be given to a Chinese company, </t>
  </si>
  <si>
    <t>The dam is in a gorge and the reservior would have less impact on surrounding communities.</t>
  </si>
  <si>
    <t>As of Feb 2011, Salini had moved in heavy equipment and started building personell housing. Project X will be the foundation of a three-dam project to be launched in 2011 and is part of a plan to build generation capacity to 10,000 MW</t>
  </si>
  <si>
    <t>Amerti-Neshi River Hydroelectric Power Project</t>
  </si>
  <si>
    <t>Neshi River</t>
  </si>
  <si>
    <t>Mutlipurpose</t>
  </si>
  <si>
    <t>97MW</t>
  </si>
  <si>
    <t>China Exim Bank
Ethiopian Electric Power Corporation</t>
  </si>
  <si>
    <t>Ethiopian Electric Power Corporation</t>
  </si>
  <si>
    <t>Enka (Turkey), Salini (Italy)</t>
  </si>
  <si>
    <t>Of the total cost of the project, 85pc of the funding was obtained in a loan from the Chinese Export-Import (Ex-Im) Bank, while the remaining 15pc was covered by the Ethiopian government, according to Addis Tadele, public relations head of the Ethiopian Electric Power Corp (EEPC0)</t>
  </si>
  <si>
    <t>Tekeze Hydroelectric Dam</t>
  </si>
  <si>
    <t>Nile River</t>
  </si>
  <si>
    <t>Sinohydro, Gezhouba</t>
  </si>
  <si>
    <t>Altering a remote area at tail end of Africa's deepest canyon.  Siltation will reduce capacity of dam, meaning less irrigation and economic growth. Massive landslides occurred in April near dam site.  Developers spent additoinal $42 million on retaining walls. Dam's power will go mainly to cities or sold to neighbors of more developed industrial economies.</t>
  </si>
  <si>
    <t>Construction underway (27 August 2007) and expected that one of the four turbines will be operational by end of 2008. Later report: Landslides in 2008 have caused delay of project coming online until August 2009. China Exim Bank providiing $30 million loan. Chinese and Ethiopian joint venture company by Sinoydro (49%); China Gezhouba Water and Power Group Ltd (30%); Sur Construction (21%).</t>
  </si>
  <si>
    <t>Halele Werabesa Dam</t>
  </si>
  <si>
    <t>Halele Werabesa River</t>
  </si>
  <si>
    <t>450 MW</t>
  </si>
  <si>
    <t xml:space="preserve">In July 2009, the Ethiopian Government and Sinohydro signed a MoU for the dam. The project anticipates 85% financing from Chinese funders. </t>
  </si>
  <si>
    <t>Gibe  III</t>
  </si>
  <si>
    <t>1870 MW</t>
  </si>
  <si>
    <t>Under construction</t>
  </si>
  <si>
    <t xml:space="preserve">ICBC Bank </t>
  </si>
  <si>
    <t>Dongfang Electric Corporation, Sinohydro</t>
  </si>
  <si>
    <t>Ethiopian government</t>
  </si>
  <si>
    <t>Expected 2013</t>
  </si>
  <si>
    <t>The project was delayed because of the reluctance of international financiers on the project. The project is going to be 60% finished by 2011 budgeted year.
Last year, Sinohydro Bureau 8 won the contract of Gibe III mechanical and electrical equipment installation. 
June 15 2012, Dongfang awarded contract to provide steel liner. It is unclear if this is the second or third contract it has with Gibe 3. Dongfang has 3 contracts in Ethiopia all up.</t>
  </si>
  <si>
    <t xml:space="preserve">The dam will cause ecological and social destruction which will quickly unravel the fragile region’s food security and local economy, affecting a half million downstream inhabitants. The lack of democratic space in Ethiopia prevents project affected people, local NGOs and academics to openly express criticisms against the Gibe 3 project, in fear of government-sanctioned retaliation. </t>
  </si>
  <si>
    <t>The reservoir will displace the land and resources of 3,400 additional people and drown several sacred sites. The impacts to the fishing industry will affect food security and local economy for 300,000 Kenyans.</t>
  </si>
  <si>
    <t>Under construction. In May 2010, Ethiopia and China signed an agreement toward a $495 million loan with 85% coming from Chinese state-owned Industrial and Commercial Bank of China (ICBC) for hydro-mechanical and electro-mechanical project sub-contract to be carried out by the Chinese Dongfang Electric Corporation. An assessment study  was paid for by EEPCo and Salini; Dongfang</t>
  </si>
  <si>
    <t>File</t>
  </si>
  <si>
    <t>Pacific</t>
  </si>
  <si>
    <t>Fiji</t>
  </si>
  <si>
    <t>Qaliwana Hydro Project</t>
  </si>
  <si>
    <t>Fiji Electric Authority</t>
  </si>
  <si>
    <r>
      <t>Dam projected expected to be finalized by December; with EOI expected 2nd quarter of 2011 - Sinohydro indicated their interest: Fiji Times reported in March 2, 2011 - "</t>
    </r>
    <r>
      <rPr>
        <i/>
        <sz val="10"/>
        <rFont val="Arial"/>
        <family val="2"/>
      </rPr>
      <t>Meanwhile, the current contractor for the Nadarivatu Hydro Project, Sinohydro Corporation Limited is interested in other projects in the country. Project manager Hu Zhan Jun believed the country had a huge potential in having more hydro projects. "In my professional experience, I can see that this country has a lot of potential and of course we want to see other projects we can do," Mr. Hu said.</t>
    </r>
    <r>
      <rPr>
        <sz val="10"/>
        <rFont val="Arial"/>
        <family val="2"/>
      </rPr>
      <t>"</t>
    </r>
  </si>
  <si>
    <t>Wailoa</t>
  </si>
  <si>
    <t>Dam projected expected to be finalized by December; with EOI expected 2nd quarter of 2011 - Sinohydro indicated their interest
Fiji news reported a dam extension projecton Wainisavulevu Weir by 8 m so that during heavy rain more water could go into Wailoa Powr Station to produce more energy.</t>
  </si>
  <si>
    <t>Nadarivatu Dam</t>
  </si>
  <si>
    <t>Ba River</t>
  </si>
  <si>
    <t>44 MW</t>
  </si>
  <si>
    <t>Originally scheduled for completion at the end of 2011</t>
  </si>
  <si>
    <t>OH&amp;S issues; treatment of local workers</t>
  </si>
  <si>
    <t>Compensation for affected land owners $50,000</t>
  </si>
  <si>
    <t>Gabon</t>
  </si>
  <si>
    <t>"Grand" Poubara Power Station</t>
  </si>
  <si>
    <t>Ogooue River</t>
  </si>
  <si>
    <t>160 MW</t>
  </si>
  <si>
    <t xml:space="preserve">China Exim Bank
Gabon Government </t>
  </si>
  <si>
    <t>Sovereign Guarantee</t>
  </si>
  <si>
    <t>EPC Contract Period 48 Months
160 MW initally, then 280 MW later</t>
  </si>
  <si>
    <t>Sinohydro website states: "both sides indicated that they would take positive measures to promote the construction of the Bubaha Power Station soon. Bubaha Power Station locates in the Ogooue River in Ogooue Province in Gabon. This is a diversion type water power station, which is planned to install equipment of 320,000 kilowatts. After construction the dam can form a reservior with capacity of 2.1 billion cubic meters and supply electricity to capital Libreville and 9 provinces and area" (21.05.2007); Reuters: the dam is linked to a "$3 billion Chinese-led project to mine iron ore at Belinga, which is a key plank in government efforts to wean Gabon's middle-income economy away from dependence on declining oil production." The project will drown Poubara Falls.</t>
  </si>
  <si>
    <t>Deal signed in January 2008. 5% from Gabon Government
90% provided by China of which $300 was buyers credit +$70 million concessional loan
$398 million (EPC contract value)</t>
  </si>
  <si>
    <t>Ivindo National Park, Gabon</t>
  </si>
  <si>
    <t>Belinga Dam</t>
  </si>
  <si>
    <t>Kongou Falls</t>
  </si>
  <si>
    <t>China Exim Bank, Bank of China</t>
  </si>
  <si>
    <t>China National Machinery and Equipment Import and Export Corporation</t>
  </si>
  <si>
    <t xml:space="preserve">China would be the sole client of the project.CMEC negotiated a 25-year tax holiday for the company even though the mine is projected to be profitable within 8-10 years. CMEC, and the Belinga project in particular, appears to be in violation of China Exim's environmental policy. Decision on dam location appears to have been made before an environmental impact assessment of construction was undertaken, as required by law. The statement further calls on the Ministry of Mines to make public the feasibility study which indicates that about 30,000 jobs stand to be created, and to make clear how many of those jobs will go to local people. </t>
  </si>
  <si>
    <t xml:space="preserve">Concerns about oil deals and corruption, claims by various reports that Gabon oil deals have traditionally not benefited citizens as they should. Other points raised in the September statement include concerns about how the contract for the Bélinga project has yet to be made available for public consideration. Government has also cracked down on dissenting NGOs, including suspending the legal operations of civil society groups, imposing travel bans of key activists and detaining individuals who raise concerns about government corruption in the project.
</t>
  </si>
  <si>
    <t>Part of Iron ore reserve mine, along with 560 km of railways and ports. First expected shipment of iron ore to China in 2010. Early line of credit provided by Bank of China in 2002.Conservation groups fear the construction of a dam at Kongou, located in the Ivindo National Park, could have a negative effect on this forest environment. 'The concerns of the conservation groups were laid out in a document presented to President Omar Bongo towards the end of September under the auspices of a coalition called Environnement Gabon (Environment Gabon). The groups question why a decision on dam location appears to have been made before an environmental impact assessment of construction was undertaken, as required by law. The statement further calls on the Ministry of Mines to make public the feasibility study which indicates that about 30,000 jobs stand to be created. Of these jobs, it asks, "how many are reserved for the Gabonese, when we know the natural tendency for Chinese firms...to bring in, extensively, workers from their country...?" ' (http://www.afrika.no/Detailed/15379.html)</t>
  </si>
  <si>
    <t>Brainforest (Marc Ona, Joe Eisen, joe.eisen@gmail.com)</t>
  </si>
  <si>
    <t>Gambia</t>
  </si>
  <si>
    <t>Sambangalou</t>
  </si>
  <si>
    <t>Gambia River</t>
  </si>
  <si>
    <t>Gambia River Basin Development Organisation (OMVG), Sinohydro?</t>
  </si>
  <si>
    <t>West Africa Power Pool (WAPP), Sinohydro</t>
  </si>
  <si>
    <t>Georgia</t>
  </si>
  <si>
    <t>Khadori Hydroelectric Power Plant</t>
  </si>
  <si>
    <t>Pankasi River</t>
  </si>
  <si>
    <t>24 MW</t>
  </si>
  <si>
    <t>It started in 2000 and it is a BOO (Build, Own, Operate) project - whilst the date of commissioning was November 20, 2004.
The company invested a total of 34 million USD and it’s 93% owned by SEPC, China, and 7% by Peri, Georgia. The initial ROI for the project is 5%. Due to some reason the goal was not reached. Invested in HPP at Georgia is the commercial activity of the company, however it get supports from both Chinese and Georgian governments.</t>
  </si>
  <si>
    <t>Neskra Hydropower Plant</t>
  </si>
  <si>
    <t>210 MW</t>
  </si>
  <si>
    <t>Ghana</t>
  </si>
  <si>
    <t>Pra River at Awisam;   Central Region</t>
  </si>
  <si>
    <t>250 MW</t>
  </si>
  <si>
    <t xml:space="preserve">Pato Power Company </t>
  </si>
  <si>
    <t>Volta River Authority and Electricty Company (ultimate owner)</t>
  </si>
  <si>
    <t>MoU signed with Pato Power July 2008; scheduled to be completed in three years. Sounds like BOT scheme - or just BT, but article mentions Sinohydro will "hand over" the project once completed.Pato Power Company will be owner after construction. The $920 million is for the four dams collectively</t>
  </si>
  <si>
    <t>(Daily Guide (Ghana). February 21, 2008)</t>
  </si>
  <si>
    <t>?IHA?/Wassa Assn. of Communities Affected by Mining; Volta Basin Development Foundation (Mr. Richard Koranteng Twum Barimah: rtwumus@yahoo.com, +233 244 451 023)</t>
  </si>
  <si>
    <t>Ankobra River at Bunso; Western Region</t>
  </si>
  <si>
    <t>252 MW</t>
  </si>
  <si>
    <t>MoU signed with Pato Power July 2008; scheduled to be completed in three years. Sounds like BOT scheme - or just BT, but article mentions Sinohydro will "hand over" the project once completed.Pato Power Company will be owner after construction. The $920 million is for the four dams collectively.</t>
  </si>
  <si>
    <t>Tano River at Tanoso; Western Region</t>
  </si>
  <si>
    <t>253 MW</t>
  </si>
  <si>
    <t>Bui Dam</t>
  </si>
  <si>
    <t>Black Volta River</t>
  </si>
  <si>
    <t xml:space="preserve">400 MW </t>
  </si>
  <si>
    <t>China Exim Bank, Governemnt of Ghana</t>
  </si>
  <si>
    <t>Government of Ghana</t>
  </si>
  <si>
    <t>Soverign Guarantee for Concessional loan; export insruance for buyers credit</t>
  </si>
  <si>
    <t>Impounding began on 8 June 2011. EPC Contract period 56.5 months</t>
  </si>
  <si>
    <t>THE INTERNATIONAL Water Management Institute, in conjunction with Ghana Dams' Dialogue, expressed the need for the Environmental and
Social Impact Assessment (ESIA) of the Bui Hydropower project to be reviewed to identify its potential indicators. An immediate study conducted into the Bui dam project indicated that the project did not consider the future discharge scenarios that take climate change into account and need to be considered for the design and management of reservoirs within the basin.</t>
  </si>
  <si>
    <t>Sept 26, 2008 President Kufour said "international enviro and social standarsd will be applied and that the relocation program wil draw on the lessosn learnt from the building of the Akosombo and Kpong Dams"</t>
  </si>
  <si>
    <t>Turnkey contracts signed 2007; China Exim loan provided in September, 2007.China Exim Bank loan of $292 million buyer's credit for government of Ghana (90% of overall project cost); China also supplying $270 million of concessional finance; $60 million will come from government of Ghana (representing 10%). Chinese loan structure 50% concessional loan and 50% buyers credit (payment in peanuts etc). 
Contract type - EPC + F</t>
  </si>
  <si>
    <t>Pra River at Sekyere Heman, Western Region</t>
  </si>
  <si>
    <t>251 MW</t>
  </si>
  <si>
    <t>MoU signed with Pato Power July 2008; scheduled to be completed in three years. Sounds like BOT scheme - or just BT, but article mentions Sinohydro will "hand over" the project once completed.Pato Power Company will be owner after construction. The $920 m</t>
  </si>
  <si>
    <t>Guinea</t>
  </si>
  <si>
    <t>Kaleta</t>
  </si>
  <si>
    <t>Konkoure River, central Guinea</t>
  </si>
  <si>
    <t>238 MW</t>
  </si>
  <si>
    <t>Government of Guinea
China International Water and Electric Corporation</t>
  </si>
  <si>
    <t xml:space="preserve">MOU signed with the West African ower Pool in 2008 offer has been submited in 2011, under consideration - Sinohydro and CIWEC had both submitted plans for this project. According to reporting from AEI - the project will be financed 80% by chinese banks and 20% out of Guinea's mining revenue. </t>
  </si>
  <si>
    <t xml:space="preserve">Sinohydro MOU signed early 2008
25% of the financing from Guinea, CIWEC rest </t>
  </si>
  <si>
    <t>Souapiti Dam</t>
  </si>
  <si>
    <t>Konkoure River</t>
  </si>
  <si>
    <t>515 MW</t>
  </si>
  <si>
    <t>CPI, Sinohydro</t>
  </si>
  <si>
    <t>MOU signed with the West African ower Pool in 2008 offer has been submited in 2011
Delegation from China Energy Engineering Group met with the President of Guinea in December 2011. Reporting said that Chinese banks are prepared to finance most of the cost of the dam and that the government will take care of the rest.</t>
  </si>
  <si>
    <t>In 2005, reported suspension as this "deterred international organizations from financing the project."</t>
  </si>
  <si>
    <t>may displace 50,000 people</t>
  </si>
  <si>
    <t>In November 2007, the Guinean government confirmed the dissolution of an agreement with China Exim Bank and Chinese companies Chalco and Sinohydro. ESIA commissioned by government</t>
  </si>
  <si>
    <t>Guyana</t>
  </si>
  <si>
    <t>Amaila Falls hydroelectric project</t>
  </si>
  <si>
    <t>Amaila River</t>
  </si>
  <si>
    <t>150 MW</t>
  </si>
  <si>
    <t>Inter-American Development Bank (IDB),  China Development Bank</t>
  </si>
  <si>
    <t>Sithe Global</t>
  </si>
  <si>
    <t>China Railway Engineering Corporation will design and build the hydro facility and the electrical interconnections</t>
  </si>
  <si>
    <t>Awaiting approval as of March 2012 from IDB. Seventy per cent of the funding for the project will come from the China Development Bank and the IDB, with the China Development Bank providing US$413.2 million. Guyana’s equity is expected to be US$100 million, while Sithe Global will be providing US$152.1 million bringing the total project cost to US$840.3M. Sithe Global officials have said that the total cost for the project will be US$652.5 million. The remaining US$187.8 million will go towards financing costs, which include interest during construction (US$97.1 million); lenders fee and advisory cost (US$34.9 million); and Debt Political Risk Insurance (US$55.7 million). As it relates to the hydroelectric plant, the cost will be in the vicinity of US$314 million, with US$126 million going to the transmission lines and US$79 million for currency adjustments.</t>
  </si>
  <si>
    <t>will also require transmission lines and cutting of rainforest</t>
  </si>
  <si>
    <t>company claims none</t>
  </si>
  <si>
    <t>EPC Contract. Construction to begin mid-2010, costs went up due to inflation</t>
  </si>
  <si>
    <t>http://amailahydropower.com; http://www.demerarawaves.com/index.php/201209114573/Latest/amaila-falls-hydro-power-plant-construction-agreement-inked.html</t>
  </si>
  <si>
    <t>Honduras</t>
  </si>
  <si>
    <r>
      <t>Patuca I</t>
    </r>
    <r>
      <rPr>
        <sz val="10"/>
        <rFont val="Arial"/>
        <family val="2"/>
      </rPr>
      <t>II</t>
    </r>
  </si>
  <si>
    <t>Patuca River</t>
  </si>
  <si>
    <t>100 MW</t>
  </si>
  <si>
    <t>China Exim, InterAmerican Development Bank</t>
  </si>
  <si>
    <t>work site preparation begin first quarter 2011- contract for this worth around $50 million - The contract covers the preparatory phase for the Patuca III power plant
and includes the building of the tunnel diverting river water,construction of a camp, the building of access roads and construction ofa quarry, the manager of Honduran state-owned utility ENEE, Roberto Martinez Lozano, said.
second phase contract negotiations in October 2011</t>
  </si>
  <si>
    <t>Could impact the Rio Platano world heritage site.
Environmental law violations? Public participation, consultation with indigenous peoples
Impact on the water quality - sediments
Cumulative impacts - cultural, social, ecological and economic</t>
  </si>
  <si>
    <r>
      <rPr>
        <sz val="10"/>
        <rFont val="ヒラギノ角ゴ Pro W6"/>
        <family val="2"/>
      </rPr>
      <t>洪都拉斯</t>
    </r>
    <r>
      <rPr>
        <sz val="10"/>
        <rFont val="Arial"/>
        <family val="2"/>
      </rPr>
      <t xml:space="preserve"> honduras</t>
    </r>
    <r>
      <rPr>
        <sz val="10"/>
        <rFont val="Microsoft Yi Baiti"/>
        <family val="2"/>
      </rPr>
      <t>，</t>
    </r>
    <r>
      <rPr>
        <sz val="10"/>
        <rFont val="Arial"/>
        <family val="2"/>
      </rPr>
      <t xml:space="preserve"> </t>
    </r>
    <r>
      <rPr>
        <sz val="10"/>
        <rFont val="ヒラギノ角ゴ Pro W6"/>
        <family val="2"/>
      </rPr>
      <t>帕</t>
    </r>
    <r>
      <rPr>
        <sz val="10"/>
        <rFont val="Arial"/>
        <family val="2"/>
      </rPr>
      <t>图</t>
    </r>
    <r>
      <rPr>
        <sz val="10"/>
        <rFont val="ヒラギノ角ゴ Pro W6"/>
        <family val="2"/>
      </rPr>
      <t>卡</t>
    </r>
    <r>
      <rPr>
        <sz val="10"/>
        <rFont val="Mona Lisa Solid ITC TT"/>
        <family val="2"/>
      </rPr>
      <t>Ⅲ</t>
    </r>
    <r>
      <rPr>
        <sz val="10"/>
        <rFont val="ヒラギノ角ゴ Pro W6"/>
        <family val="2"/>
      </rPr>
      <t>水</t>
    </r>
    <r>
      <rPr>
        <sz val="10"/>
        <rFont val="儷宋 Pro"/>
        <family val="2"/>
      </rPr>
      <t>电</t>
    </r>
  </si>
  <si>
    <t>Legislation passed by congress on Jan 17 2011 for the project including expropriation of required lands.
MOU signed by Sinohydro and Honduran government to construct three hydroelectric power stations in 2011. MOU signed January 2010. Patuca III would be the first to be built and require US$366mn. MOU states Chinese finance - media reporting this is likely to be China Exim.
Sinohydro has an EPC Contract</t>
  </si>
  <si>
    <t>http://news.tradingcharts.com/futures/6/9/145095596.html</t>
  </si>
  <si>
    <t>Monti translating some aspects of NGW for local groups; survival international</t>
  </si>
  <si>
    <t>Patuca I</t>
  </si>
  <si>
    <t>Feasibility studies underway following an agreement by Sinohydro and the Honduran President's office in September 2010</t>
  </si>
  <si>
    <t>Patuca II</t>
  </si>
  <si>
    <t>Indonesia</t>
  </si>
  <si>
    <t>Pintu Pohan Meranti district, Sumatra province</t>
  </si>
  <si>
    <t>Asahan 1 Hydropower Dam</t>
  </si>
  <si>
    <t>Asahan River</t>
  </si>
  <si>
    <t>90 MW [180 MW]</t>
  </si>
  <si>
    <t>China Huadian, Japan Bank for International Cooperation (JBIC)</t>
  </si>
  <si>
    <t xml:space="preserve">China Huadian </t>
  </si>
  <si>
    <t xml:space="preserve">China Guodian </t>
  </si>
  <si>
    <t>Ecosecurities (CDM)</t>
  </si>
  <si>
    <t>2007-2010 (Two other dams were built in the 1980s on the Asahan River, with Japanese funding)</t>
  </si>
  <si>
    <t>Completed. Ceremony for the operation of the station was held on September 7 2010. Not sure if China Guodian Group is correct - GM. Gezhouba Group may have been interested but did not win contract. China Huadian [Investments Limited (NICIL)]</t>
  </si>
  <si>
    <t>Hydroworld - 07 September 2010 - China Huadian holds ceremony for Asahan hydropower station http://www.hydroworld.com/index/display/news_display.1257805884.html; http://www.eia.doe.gov/cabs/ECOWAS/Electricity.html, http://www.reuters.com/article/worldNews/idUSL0760091020070707 Sinohydro provided info as well 07/09</t>
  </si>
  <si>
    <t>http://boilingspot.blogspot.com/2009/03/china-interested-in-building-sumatra.html</t>
  </si>
  <si>
    <t>Jatigede Dam Project</t>
  </si>
  <si>
    <t>Cimanuk River (West Java, nr Bandung City, Sumadeng District)</t>
  </si>
  <si>
    <t>Contract signed with Sinohydro on 30 April 2007; total time line is 65 months. $250 million loan provided by China (Exim) - Sinohydro contract value $245 million.</t>
  </si>
  <si>
    <t xml:space="preserve">Sulawesi </t>
  </si>
  <si>
    <t>Karama River 
卡拉玛河, Ka Lama River</t>
  </si>
  <si>
    <t>350 MW</t>
  </si>
  <si>
    <t>PT Perusahaan Listrik Negara (Indonesian state power company)</t>
  </si>
  <si>
    <t>MOU signed 29 April 2011</t>
  </si>
  <si>
    <t>MOU Signed during President Wen's vist to Indonesia. - http://www.gzbgj.com/article.aspx?menuid=1329&amp;tab=tab_News&amp;tabid=1001</t>
  </si>
  <si>
    <t>Middle East</t>
  </si>
  <si>
    <t>Iran</t>
  </si>
  <si>
    <t>Lorestan Dam</t>
  </si>
  <si>
    <t xml:space="preserve">Rudbar River, Approximately 100 km to Aligoodarz in Lorestan Province </t>
  </si>
  <si>
    <t>Iran Hydropower Resources Development</t>
  </si>
  <si>
    <t>Profundo Paper (2008), Jatigede Dam Project address: Jl. Raya Bendungan Jatigede Km 15, Desa Cijeungjing, Kecamatan Jatigede, Sumedang– West Java, Office Phone F 021-56998922, Fax: 021-56998922,E-mail: elz_usmany@yahoo.co.id</t>
  </si>
  <si>
    <t>Taleghan Dam</t>
  </si>
  <si>
    <t>Taleghan River</t>
  </si>
  <si>
    <t>17 MW</t>
  </si>
  <si>
    <t>Government of Iran</t>
  </si>
  <si>
    <t>Northwest Hydro Consulting Engineers (CHECC)</t>
  </si>
  <si>
    <t>Sinohydro received export credit financing in June 2007; project since completed</t>
  </si>
  <si>
    <t>http://www.gzbgj.com/english/article.asp?id=796</t>
  </si>
  <si>
    <t>Moshampa Dam and Power Plant</t>
  </si>
  <si>
    <t>Government of Iran &amp; Zanjan Regional Water Company</t>
  </si>
  <si>
    <t>Also includes a regional irrigation network. Described as an urgent project for the Iranian energy ministry. 60 months construction period (5 years)</t>
  </si>
  <si>
    <t>Sinohydro.com</t>
  </si>
  <si>
    <t>Mollasadra Project</t>
  </si>
  <si>
    <t>Core River</t>
  </si>
  <si>
    <t>the Mollasadra Dam inundation is seen as a real threat to a number of invaluable historic evidence including a prehistoric hill, 13 graves of the Parthian dynastic era (248 BC–AD 224), and 5 other historic and Islamic sites</t>
  </si>
  <si>
    <t>Asia (Central)</t>
  </si>
  <si>
    <t>Kazakhstan</t>
  </si>
  <si>
    <t>Almaty</t>
  </si>
  <si>
    <t>Moinak Hydropower Project</t>
  </si>
  <si>
    <t>Charyn River</t>
  </si>
  <si>
    <t>China Development Bank, Development Bank of Kazakhstan</t>
  </si>
  <si>
    <t>玛依纳水电站二号</t>
  </si>
  <si>
    <t>Construction began in 2006; Sinohydro received contract in May 2006. China Development Bank providing $200 million. Media reports from August 2011 stated that the contractor was China International Water and Electric Corporation. Sinohydro Bureau 10 responsible for electrical and mechanical equipment - Sinohydro company reporting.</t>
  </si>
  <si>
    <t>FILE, Profundo Paper (2008)</t>
  </si>
  <si>
    <t>Chilik River Hydropower Project</t>
  </si>
  <si>
    <t>Chilik River</t>
  </si>
  <si>
    <t>Limited Kazakhstan Natural Gas Technology Company</t>
  </si>
  <si>
    <t>As of 12 Feb 010, the contract is yet to be approved by either government.</t>
  </si>
  <si>
    <t>http://en.chinagate.cn/development/2010-02/12/content_19415974.htm</t>
  </si>
  <si>
    <t>Jorgos River</t>
  </si>
  <si>
    <t>Construction of the waterworks facility is designed to distribute water from the transborder river equally between the neighboring countries</t>
  </si>
  <si>
    <t>Construction to begin in January 2011 and built by the end of 2013</t>
  </si>
  <si>
    <t>Kenya</t>
  </si>
  <si>
    <t xml:space="preserve">Songoro hydropower plant, add-on to 60 MW Sondu Miriu Scheme </t>
  </si>
  <si>
    <t>Western Kenya</t>
  </si>
  <si>
    <t>20 MW</t>
  </si>
  <si>
    <t>Japan Bank for International Cooperation (JBIC),  Kengen</t>
  </si>
  <si>
    <t>Kengen</t>
  </si>
  <si>
    <t xml:space="preserve">Nippon Koei </t>
  </si>
  <si>
    <t xml:space="preserve">The country's peak power demand is 1,050 megawatts against an installed capacity of 1,100 including the emergency reserves of 150
megawatts, said Njoroge. East Africa's biggest economy, like others in the continent, requires massive investments in power generation to meet growing needs; starting to refurbish and upgrade other power plants to meet the need. These sources are "emergency power" resources - hoping to put in a thermal plan to terminate emergency power use by 2010.
</t>
  </si>
  <si>
    <t>30% project complete as of Feb 2011, Sinohydro expected to complete construction work within 36 months starting November 2008. Japan Bank for International Cooperation financing more than 50% of project through 30-year loan; Japanese firm Nippon Koei will consult; Kengen will pay balance</t>
  </si>
  <si>
    <t>http://www.silkroadstudies.org/new/docs/CEF/Quarterly/May_2007/Peyrouse.pdf</t>
  </si>
  <si>
    <t>Sasamua Dam - Rehabilitation</t>
  </si>
  <si>
    <t>Central Kenya</t>
  </si>
  <si>
    <t>Agreement signed</t>
  </si>
  <si>
    <t xml:space="preserve">Rehibitation by Sinohydro after 2003 damage from "exceptional rains" to the concrete spillway. </t>
  </si>
  <si>
    <t>http://english.peopledaily.com.cn/90001/90776/90883/7364230.html</t>
  </si>
  <si>
    <t>High Grand Falls Multi-Purpose Dam Project</t>
  </si>
  <si>
    <t>Tana River</t>
  </si>
  <si>
    <t>Multipurpose</t>
  </si>
  <si>
    <t>Hydro China</t>
  </si>
  <si>
    <t>MOU for feasibility studies signed in 2010.</t>
  </si>
  <si>
    <t>Will irrigate 20,000 acres of land along the Tana Delta and go a long way to enhance sustainable development, food security, flood control and electricity generation for the area.</t>
  </si>
  <si>
    <t>Aware of this project after TNC asked about it</t>
  </si>
  <si>
    <t>Kyrgyzstan</t>
  </si>
  <si>
    <t>Sarydzhaz Cascade</t>
  </si>
  <si>
    <t>Sarydjaz River, Tianshan range (drains to China/xinjiang)</t>
  </si>
  <si>
    <t>750 MW</t>
  </si>
  <si>
    <t>Deal pending</t>
  </si>
  <si>
    <t>http://hnn.us/blogs/entries/45335.html</t>
  </si>
  <si>
    <t>Suusamyr-Kokemeren cascade</t>
  </si>
  <si>
    <t>Suusamyr River</t>
  </si>
  <si>
    <t>3+</t>
  </si>
  <si>
    <t>1350 MW</t>
  </si>
  <si>
    <t>Feasibility study to be completed by the end of 2011.</t>
  </si>
  <si>
    <t>Kambaratin Hydropower Project</t>
  </si>
  <si>
    <t>Naryn River</t>
  </si>
  <si>
    <t>360 MW</t>
  </si>
  <si>
    <t>http://africa.reuters.com/business/news/usnBAN158385.html</t>
  </si>
  <si>
    <t>Lao PDR</t>
  </si>
  <si>
    <t>Nam Beng</t>
  </si>
  <si>
    <t>Beng River</t>
  </si>
  <si>
    <t>50MW</t>
  </si>
  <si>
    <t>China Electrical Engineering Co.</t>
  </si>
  <si>
    <t>BOT project</t>
  </si>
  <si>
    <t>老挝南奔</t>
  </si>
  <si>
    <t>BOT contract signed in 2010, transmission agreement signed in 2010</t>
  </si>
  <si>
    <t>Nam Feuang</t>
  </si>
  <si>
    <t>Feuang</t>
  </si>
  <si>
    <t>60MW</t>
  </si>
  <si>
    <t>Yunnan Provincial Power Investment</t>
  </si>
  <si>
    <t>南丰</t>
  </si>
  <si>
    <r>
      <t>Nam Khan</t>
    </r>
    <r>
      <rPr>
        <sz val="10"/>
        <rFont val="Arial"/>
        <family val="2"/>
      </rPr>
      <t xml:space="preserve"> 2</t>
    </r>
  </si>
  <si>
    <t>Nam Khan</t>
  </si>
  <si>
    <t>Electricite Du Laos</t>
  </si>
  <si>
    <t>6, 10</t>
  </si>
  <si>
    <t>Electricite de Laos</t>
  </si>
  <si>
    <t>China Exim Bank to provide preferential loans. Contract signed February 2012. Soft loan funding agreements signed June 2012</t>
  </si>
  <si>
    <t>9 Villages</t>
  </si>
  <si>
    <t>南坎2</t>
  </si>
  <si>
    <t>MOU signed 13 October 2006. $430 million for Nam Khan 2 and 3; $559 million with transmission line, EPC contract signed August 2009,</t>
  </si>
  <si>
    <t>Nam Khan 3</t>
  </si>
  <si>
    <t>47 MW</t>
  </si>
  <si>
    <t>MOU signed 13 October 2006. $430 million for Nam Khan 2 and 3; $559 million with transmission line. Initial investigation and construction started 2011. Power said to be going to Luang Prabang, provide water supply for surrounding towns.</t>
  </si>
  <si>
    <t>Nam Leuk</t>
  </si>
  <si>
    <t>Vientiane</t>
  </si>
  <si>
    <t>ADB, Japan</t>
  </si>
  <si>
    <t>SOGREAH</t>
  </si>
  <si>
    <t>Dam has caused decline in fish populations, submerged riverbank vegetable gardens and affected dry season water supplies, adversely affecting thousands of people</t>
  </si>
  <si>
    <t>南累克</t>
  </si>
  <si>
    <t>Began operation in 2000. US$130million was largely financed by ADB and Japanese government</t>
  </si>
  <si>
    <t>Nam Lik 1,2</t>
  </si>
  <si>
    <t>Nam Lik</t>
  </si>
  <si>
    <t>CIWEC Bureu 10</t>
  </si>
  <si>
    <t>There are some recent unconfirmed reports of conflict in the Nam Ngum basin between Hmong indigenous groups and the Lao army. SL says these dams will have impacts on fisheries and 30,000 people in this tributary to the Nam Ngum who depend on them.</t>
  </si>
  <si>
    <t>Resettlement required only for construction of access road</t>
  </si>
  <si>
    <t>南立</t>
  </si>
  <si>
    <t>A PPA and Concession agreement was signed in April 2007; Construction started Dec 2007 (40% complete); expected COD 2010 (Vte Times,18.12.07). China International Water and Electric Corporation (80%), Laos 20%</t>
  </si>
  <si>
    <t>Thaphabath district</t>
  </si>
  <si>
    <t>Nam Mang 1</t>
  </si>
  <si>
    <t>Nam Mang</t>
  </si>
  <si>
    <t>57 MW</t>
  </si>
  <si>
    <t>Saytha Construction Company, Sichuan, Dongfang Electric Corporation, Hong Kong-based C (Far East) Industrial Ltd</t>
  </si>
  <si>
    <t>Project went to planning phase after agreement was signed between Chinese and Lao companies in May 2010.</t>
  </si>
  <si>
    <t>Vientiane Province</t>
  </si>
  <si>
    <t>Nam Mang 3</t>
  </si>
  <si>
    <t xml:space="preserve">Mang River </t>
  </si>
  <si>
    <t>Electricite du Lao</t>
  </si>
  <si>
    <t>IR, TERRA and Mekong Watch actively worked on addressing the impacts of hydropower development in Lao PDR</t>
  </si>
  <si>
    <t>南梦3</t>
  </si>
  <si>
    <t>Comissioned in 2004. China International Water and Electric now owned by Electricite du Lao. China Exim Bank: 80% financed</t>
  </si>
  <si>
    <t>Xieng Khouang</t>
  </si>
  <si>
    <t xml:space="preserve">Nam Ngieb </t>
  </si>
  <si>
    <t>Borikhamsay</t>
  </si>
  <si>
    <t>Nam Ngiep</t>
  </si>
  <si>
    <t>Nam Ngiep 2</t>
  </si>
  <si>
    <t>180 MW</t>
  </si>
  <si>
    <t>BOT project - MOU signed 16 June 2011</t>
  </si>
  <si>
    <t>Nam Ngum 5</t>
  </si>
  <si>
    <t>Ngum River (Upstream of Nam Ngum I)</t>
  </si>
  <si>
    <t>Bank of China, Sinohydro, Electricite du Laos</t>
  </si>
  <si>
    <t>Improved access to remaining forests (not inundated) would increase threats to wildlife; Loss of some agricultural land for Muang Chim village; Nam Ngum basin, a high-security area; and reports of major mining and logging interests controlled by the military in the basin.</t>
  </si>
  <si>
    <t>南俄5</t>
  </si>
  <si>
    <t>Agreement signed in April 2007; Generating to begin by 2011. Exim bank will fund if MIGA provides reinsurance; $200 million total; Bank of China ($140 million loan); Draft Social and Environment Plan released (see doc);  Sinohydro has reportedly approached World Bank's MIGA for a guarantee;EIA posted on MIGA's Sinohydro ($54 million); Electricite du Laos  ($6 million).Sinohydro has 85% developer stake. Sinohydro contract value $199 million</t>
  </si>
  <si>
    <t>Nam Ou 2, Huai Kan</t>
  </si>
  <si>
    <t>Ou River</t>
  </si>
  <si>
    <t>Sinohydro  (25 years)</t>
  </si>
  <si>
    <t>Worksite office construction began November 2011</t>
  </si>
  <si>
    <t xml:space="preserve">The project has commissioned Earth Systems Lao to carry out a feasibility study and make environmental and social impact assessments. </t>
  </si>
  <si>
    <t>Agreement signed 2007 October; Construction to begin 2009. JV between Sinohydro and Lao Government who will have a 25% share. BOT contract</t>
  </si>
  <si>
    <t>Draft Social and Environment Plan released (see doc);  Sinohydro has reportedly approached World Bank's MIGA for a guarantee;EIA posted on MIGA's site:http://www.miga.org/news/index sv.cfm?aid=1640</t>
  </si>
  <si>
    <t>Nam Ou 5, Hat Kiven</t>
  </si>
  <si>
    <t>680 MW</t>
  </si>
  <si>
    <t>300 km2</t>
  </si>
  <si>
    <t>300 km2 reservoir would inundate part of Phou Dendin NBCA; "fish life and habitat badly impacted".</t>
  </si>
  <si>
    <t>Would affect approximately 50000 people; displace some 7000</t>
  </si>
  <si>
    <t>Start construction in 2009; anticipate full operation in 2015.  Financing: Laos (15%); Sinohydro (85%)</t>
  </si>
  <si>
    <t>http://www.poweringprogress.org/energy_sector/pdf_files/Electric_Power_Plants_in_Laos_as_of_August_2008.pdf</t>
  </si>
  <si>
    <t>Nam Ou 6, Phongsali</t>
  </si>
  <si>
    <t>Located 283 km upstream from the Confluence of the Nam Ou and Mekong Dams, 53km upstream of Hat Oven Dam. Length of reservior would be 46.9 km</t>
  </si>
  <si>
    <t>Nam Ou 7, Hat Hin</t>
  </si>
  <si>
    <t>190 MW</t>
  </si>
  <si>
    <t>Nam Tha</t>
  </si>
  <si>
    <t>Tha River</t>
  </si>
  <si>
    <t>263 MW</t>
  </si>
  <si>
    <t xml:space="preserve">China Southern Power Grid </t>
  </si>
  <si>
    <t>Hydro Quebec estimated that 10,000 people would be resettled - according to a meeting between IRN and Lao PDR Government in March 2007, the company is considering a downsized project to minimise resettlement.</t>
  </si>
  <si>
    <t>南塔</t>
  </si>
  <si>
    <t>Power to meet regional electricity supply agreements - The government has signed an MOU to supply 7,000MW of electricity to Thailand after 2015 and 5,000MW to Vietnam by 2020, he said.</t>
  </si>
  <si>
    <t>Nam Tha 1</t>
  </si>
  <si>
    <t>168MW</t>
  </si>
  <si>
    <t>China Southern Power Grid</t>
  </si>
  <si>
    <t xml:space="preserve">Small areas of the Bokeo Reserve and the Nam Ha National Protected Area (NPA) will be impacted through losses of aquatic resources, increased hunting pressure, increased logging and NTFP collection, loss of forest to roads and power transmission lines, and the possible threat of resettlement of villages into the Nam Ha NPA. Resettlement: Local terrain is not conducive to new paddy fields, which means extensive deforestation to make room for upland rice production. Villagers’ basic food security will also be compromised in the short-term.  Downstream villagers would be negatively impacted by altered hydrology. In violation of Laos law, construction of Nam Tha 1’s access road has reportedly commenced before adequate reporting on the dam’s environmental and social impacts is complete. </t>
  </si>
  <si>
    <t>Original scheme proposed by Hydro-Quebec indicated 10000 people would be displaced but the design was reportedly changed to reduce numbers of people to be displaced; In Jan 2008, Mr Sisavath Vitaxay, deputy head of WREA, told Vientiane Time, that approx 34 village (approx 1400 families or 8000 people) in Bokeo and Luang Nam Tha provinces will be displaced by the dam (Vte Time 14.1.08)</t>
  </si>
  <si>
    <t>南塔1</t>
  </si>
  <si>
    <t>Mou for feasibility study signed in 2006 and study submitted in Sept.2007; CA under negotiation; construction of access road and transmission line has reportedly begun. China Southern Power Grid agreed to build a national power grid and Nam Tha 1 on June 16, 2010.</t>
  </si>
  <si>
    <t>Luang Prabang, Xanakhan District</t>
  </si>
  <si>
    <t>Pak Beng Mekong Dam</t>
  </si>
  <si>
    <t>912 MW</t>
  </si>
  <si>
    <t>China Datang
Corporation, China Datang Overseas Investment Co., Ltd</t>
  </si>
  <si>
    <t>Feasibilty study completed in April 2011.</t>
  </si>
  <si>
    <t>北本水电项</t>
  </si>
  <si>
    <t>Power to go to Thailand - report from Datang's website in January 2012 following discussions between the Thai minister for energy and Datang management</t>
  </si>
  <si>
    <t>Paklay dam</t>
  </si>
  <si>
    <t>1320 MW</t>
  </si>
  <si>
    <t>Sinohydro and China National Electronics Import and Export Corporation</t>
  </si>
  <si>
    <t>Sinohydro beat China Guodian for the project in Bidding; only 50MW of the 1,800 MW will be supplied to local users.</t>
  </si>
  <si>
    <t>MOU signed 11 June 2007. China Exim has provided a US $270 million loan at 6% loan to build the dam, although the company has sought a 2% dam. The loan is being negotiated between the Lao PDR gov &amp; China Exim</t>
  </si>
  <si>
    <t>Sanakham</t>
  </si>
  <si>
    <t>570 MW</t>
  </si>
  <si>
    <t>萨拉康</t>
  </si>
  <si>
    <t xml:space="preserve">Attapau </t>
  </si>
  <si>
    <t>Xe Nam Noy</t>
  </si>
  <si>
    <t>Dongfang also to get finance for construction of Phonsubthay Road and Bridge Construction</t>
  </si>
  <si>
    <t>Xepone 3</t>
  </si>
  <si>
    <t>70-100 MW</t>
  </si>
  <si>
    <t>China National Machinery &amp; Equipment Import &amp; Export Corporation(CMEC)</t>
  </si>
  <si>
    <t>The government has also signed an agreement to sell 20MW of electricity to Stung Treng province in Cambodia.</t>
  </si>
  <si>
    <t>MOU signed in April 2008</t>
  </si>
  <si>
    <t>http://www.poweringprogress.org/energy_sector/pdf_files/Electric_Power_Plants_in_Laos_as_of_August_2008.pdf, http://www.sinohydro.com/servlet/Report?node=56695&amp;language=1</t>
  </si>
  <si>
    <t>会兰旁雅水电站</t>
  </si>
  <si>
    <t>会兰旁雅河</t>
  </si>
  <si>
    <t>88 MW</t>
  </si>
  <si>
    <t xml:space="preserve">Gezhouba </t>
  </si>
  <si>
    <t>老挝会兰旁雅水电站 (Hui Lan Pang Ya dam)</t>
  </si>
  <si>
    <t>the construction will take 60 months</t>
  </si>
  <si>
    <t>Xiangkhouang</t>
  </si>
  <si>
    <t>Nam Ngum 1</t>
  </si>
  <si>
    <t>Nam Ngiap River</t>
  </si>
  <si>
    <t xml:space="preserve">Hydropower </t>
  </si>
  <si>
    <t>104 MW</t>
  </si>
  <si>
    <t>56 Month construction period</t>
  </si>
  <si>
    <t>Gezhouba has the contract for rock-fill dam panel, flushing sluice, access tunnels, power plant building and switching plants.</t>
  </si>
  <si>
    <t>Savannakhet</t>
  </si>
  <si>
    <t>Xibanghieng River Hydropower Projetcs</t>
  </si>
  <si>
    <t>China Three Gorges Corporation</t>
  </si>
  <si>
    <t>MOU signed June 2012, BOOT project</t>
  </si>
  <si>
    <t>Pak Ou District</t>
  </si>
  <si>
    <t>Nam Ou 1</t>
  </si>
  <si>
    <t>Nam Ou 3, Ngoi Nua</t>
  </si>
  <si>
    <t>Macedonia</t>
  </si>
  <si>
    <t>Vardar Valley</t>
  </si>
  <si>
    <t>Sinohydro discontinued their interest in the project. MOUs signed in 2011 and 2012 between China and Macedonia on this.</t>
  </si>
  <si>
    <t>The Government was re-elected on the basis of this project; the Government is talking to a "Chinese SOE and the China Development Bank for the drafting of a feasibility study for the project and for its financial structuring"
Sinohydro withdrew from the project. No longer interested</t>
  </si>
  <si>
    <t>Madagascar</t>
  </si>
  <si>
    <t>Expansion project</t>
  </si>
  <si>
    <t>Arab Bank PLC</t>
  </si>
  <si>
    <t>Jirama Energy Corporation</t>
  </si>
  <si>
    <t>Construction of 3rd generator of 34,000kV will begin in September and require 27 months to complete</t>
  </si>
  <si>
    <t>http://www.terraper.org/pic water/Watershed%2011(1).pdf</t>
  </si>
  <si>
    <t>Malawi</t>
  </si>
  <si>
    <t>Kapichira II hydroelectric power station</t>
  </si>
  <si>
    <t>Shire Rivers</t>
  </si>
  <si>
    <t>64 MW</t>
  </si>
  <si>
    <t>Gezhouba has a civil works contract.</t>
  </si>
  <si>
    <t xml:space="preserve">Article in Craemer's Engineering News, 10th December 2010 </t>
  </si>
  <si>
    <t>Malaysia</t>
  </si>
  <si>
    <t>Penang</t>
  </si>
  <si>
    <t>Mengkuang Dam - Extension</t>
  </si>
  <si>
    <t>Electrical Corp (M) Sdn Bhd</t>
  </si>
  <si>
    <t>Local subsidary - China International Water and Electric Corp (M) Sdn Bhd (CWEM)</t>
  </si>
  <si>
    <t>Bengoh Water Supply Project</t>
  </si>
  <si>
    <t>According to the AG’s Report, the delay was due to poor coordination between land acquisition, the resettlement of nearby villagers and the preparation of the Bengoh Residents Resettlement Scheme.
The report has found the resettlement location ‘unsuitable’ and ‘questionable’.
Said See: “As the Auditor-General’s Report was vague on the first issue (unsuitability and questionable resettlement location), the state BN government seems to have found an excuse to its shortcoming.</t>
  </si>
  <si>
    <t xml:space="preserve">Villagers from 4 communities have refused to relocate and hence delayed the impoundment. The relocation has been postponed indefiniately. </t>
  </si>
  <si>
    <t>Belaga HP</t>
  </si>
  <si>
    <t>Batang Rajang River, Sarawak</t>
  </si>
  <si>
    <t>260 MW</t>
  </si>
  <si>
    <t>Sarawak</t>
  </si>
  <si>
    <t>Bakun Dam</t>
  </si>
  <si>
    <t>Balui River, Sarawak</t>
  </si>
  <si>
    <t>Sinohydro Malaysia JV</t>
  </si>
  <si>
    <t>SMEC, Northwest Hydro Consulting Engineers, CHECC; Sime Darby group; WCT Engineering Bhd</t>
  </si>
  <si>
    <t>Resettlement issues, altered hydrology, landslide fears. Several mining sites will utilize the power from Bakun - including a Rio Tino aluminium processor plant; manganese plant and Aluminium Smelter (Rio Tinto, OM Holdings, Chinalco)</t>
  </si>
  <si>
    <t>9,000 people, mainly from the Kayan/Kenyah Indigenous group</t>
  </si>
  <si>
    <t>Anticipated completion in 2010; operation 2011</t>
  </si>
  <si>
    <t>Borneo Resources Institute, Sarawak Report</t>
  </si>
  <si>
    <t xml:space="preserve">Hulu Terengganu </t>
  </si>
  <si>
    <t xml:space="preserve">Tenaga Nasional Berhad </t>
  </si>
  <si>
    <t>Loh &amp; Loh Corporation Berhad, Sinohydro, SMEC (review of environmental data, update of hydrological studies, prepartion of risk assessments)</t>
  </si>
  <si>
    <t>Letter of acceptance for bid on September 9 2010. Project expected to begin within 130 days of this. Loh &amp; Loh Corporation said that its subsidiary Loh &amp; Loh Constructions had a 60% interest in the joint venture, with Sinohydro holding the balance. Expected to be operational by October 2015. This contract is for the main civil and associated works package valued at $250 million.</t>
  </si>
  <si>
    <t>Baleh HP</t>
  </si>
  <si>
    <t>Rejang River, Sarawak</t>
  </si>
  <si>
    <t>1295 MW</t>
  </si>
  <si>
    <t>Identified as a priority project for the Sarawak Energy Corridor.
Adversely affect indigenous communities living in Borneo's unique tropical rainforest environment; loss of traditional lands; relocation; Sarawak state government's lack of transparency/accountability in land and forest governance matters; lack of public participation in Environmental Impact Assessment (EIA) process. Unnecessary for these 12 dams since Bakun Dam generates three times the amt of energy that is currently consumed.</t>
  </si>
  <si>
    <t xml:space="preserve">SEIA and technological reports completed. Construction will start when Murum HP finishes in 2013. </t>
  </si>
  <si>
    <t>Baram HP</t>
  </si>
  <si>
    <t>EIA and SIA have not been completed yet.</t>
  </si>
  <si>
    <t>Call for a comprehensive energy and environment policy</t>
  </si>
  <si>
    <t>Baram HEP Community Consultative Committee set up to review resettlement issues. The Baram resettlement plan will be the biggest relocation in the state.</t>
  </si>
  <si>
    <t xml:space="preserve">Pre-feasibility October 2007. </t>
  </si>
  <si>
    <t>SCANE Network</t>
  </si>
  <si>
    <t>Limbang HP</t>
  </si>
  <si>
    <t>245 MW</t>
  </si>
  <si>
    <t>Two dams 1 x 200 MW, 1x 45MW</t>
  </si>
  <si>
    <t>Feasibility study commenced October 2007 - recommended the relocation of the dam site due to concerns about the prescence of limestone caves and close proximity to Gunung Buda National Park
Identified as a priority project for the Sarawak Energy Corridor.</t>
  </si>
  <si>
    <t>SMEC website</t>
  </si>
  <si>
    <t>Linau HP</t>
  </si>
  <si>
    <t>290 MW</t>
  </si>
  <si>
    <t>Mindulu Dam</t>
  </si>
  <si>
    <t>Shalouyue State, Mindulu Town</t>
  </si>
  <si>
    <t>Completed 2004</t>
  </si>
  <si>
    <t>Batang Ai Extension</t>
  </si>
  <si>
    <t>IWHR, BIDR</t>
  </si>
  <si>
    <t>Detailed study commenced October 2007.Institue of Water and Hydropower Research and Beifang Investigation, Design and  Research signed design contract in December 2007</t>
  </si>
  <si>
    <t>Teluk Bahang Water Supply Project</t>
  </si>
  <si>
    <t>Water Supply</t>
  </si>
  <si>
    <t>19.24MW</t>
  </si>
  <si>
    <t>58.5m</t>
  </si>
  <si>
    <t>槟城供水工程</t>
  </si>
  <si>
    <t>Lawas HP</t>
  </si>
  <si>
    <t>65 MW</t>
  </si>
  <si>
    <t>Murum HP</t>
  </si>
  <si>
    <r>
      <t>9</t>
    </r>
    <r>
      <rPr>
        <sz val="10"/>
        <rFont val="Arial"/>
        <family val="2"/>
      </rPr>
      <t>44</t>
    </r>
    <r>
      <rPr>
        <sz val="10"/>
        <rFont val="Arial"/>
        <family val="2"/>
      </rPr>
      <t xml:space="preserve"> MW</t>
    </r>
  </si>
  <si>
    <t>Sarawak Energy Bhd</t>
  </si>
  <si>
    <t>China Three Gorges Corporation
Sarawak Electrical Supply Corporation (SESCO)</t>
  </si>
  <si>
    <t>Sinohydro Bureau 8, Fujan Tunnel Engineering Co Ltd, China Machinery Engineering Corporation, Chanjiang Institute of Suryve, Planning, Design and Research, Transmission line - Universal Cable (Sarawak)-Sinohydro JV</t>
  </si>
  <si>
    <t>Estimated construction time of 60 months</t>
  </si>
  <si>
    <t>lack of environmental impact assessment; flood area is largely inhabited</t>
  </si>
  <si>
    <t>Displacement of 1,400 Penans from 8 villages.</t>
  </si>
  <si>
    <t>沐若</t>
  </si>
  <si>
    <t xml:space="preserve">MoU signed; construction to start 2008; anticipated completion in 2011; EPC contract price was 58 billion RMB; Sinohydro has been subcontracted the civil works from TGPC - valued at 5.262 billion RMB (about 60% of the total works under the contract). </t>
  </si>
  <si>
    <t>Mali</t>
  </si>
  <si>
    <t>Felou Hydropower Project</t>
  </si>
  <si>
    <t>Senegal</t>
  </si>
  <si>
    <t>59 MW</t>
  </si>
  <si>
    <t xml:space="preserve">World Bank, European Development Bank </t>
  </si>
  <si>
    <t>Organization pour la Mise en Valeur du Fleuve senegal (OMVS)</t>
  </si>
  <si>
    <t>Sinohydro
Societe de Gestion de L'Energie de Manatali (SOGEM)</t>
  </si>
  <si>
    <t>contract signed on May 2009; beat out Alstom who bid it at $175 million</t>
  </si>
  <si>
    <t xml:space="preserve">Contract signed by Sinohydro in May 2009; expected to take 38 months. World Bank $75  million and European Develop. Bank $11 million. 
Contract signed on May 2009; beat out Alstom who bid it at $175 million
Felou will be completed in 2013 and generate 59 MW which will be shared between Mali (45%), Mauritania (30%) and Senegal (25%). </t>
  </si>
  <si>
    <t>Sinohydro provided info 7/09; Hydropower &amp; Dams Journal Issue 4 2009</t>
  </si>
  <si>
    <t>Mauritius</t>
  </si>
  <si>
    <t>Bagatelle Dam</t>
  </si>
  <si>
    <t>Terre Rouge River</t>
  </si>
  <si>
    <t>Contract signed early October 2011</t>
  </si>
  <si>
    <t>The financing of the project is through a concessionary loan of Yuan800 million (Rs3.4 billion) from the Chinese government. The loan has an annual interest rate of 2% (compared to an average 4%), with a five-year moratorium period over a repayment period of up to 15 years.</t>
  </si>
  <si>
    <t>Asia (E)</t>
  </si>
  <si>
    <t>Mongolia</t>
  </si>
  <si>
    <t>Taishyr Hydropower Porject</t>
  </si>
  <si>
    <t>Zavkhan River</t>
  </si>
  <si>
    <t xml:space="preserve">Kuwait Fund; Abu Dabi Fund; CDM </t>
  </si>
  <si>
    <t>Sinohydro, SMEC</t>
  </si>
  <si>
    <r>
      <t>Construction to have been completed in 2007 (but there may have been funding issue</t>
    </r>
    <r>
      <rPr>
        <sz val="10"/>
        <color indexed="8"/>
        <rFont val="宋体"/>
        <family val="2"/>
      </rPr>
      <t>s). Japan is buying CDM credits from the project.</t>
    </r>
  </si>
  <si>
    <t>http://www.kuwait-fund.org/index.php?option=kfaedprojectdetails&amp;id=154</t>
  </si>
  <si>
    <t>Montenegro</t>
  </si>
  <si>
    <t>Komarnica Rivers</t>
  </si>
  <si>
    <t>After a failed tender process, Sinohydro has expressed interest in conducting a feasibility study in July 2012</t>
  </si>
  <si>
    <t>MOU signed late August 2012.</t>
  </si>
  <si>
    <t>Estimated cost is 180 million Euro. Conversion conducted in August 2012 and may not be correct at date of review. 
WWF and local groups have been opposing this dam.</t>
  </si>
  <si>
    <t>Morrocco</t>
  </si>
  <si>
    <t>Tanafnit El Borj Dam</t>
  </si>
  <si>
    <t>Oum Er Rbia River</t>
  </si>
  <si>
    <t>German Bank for Reconstruction</t>
  </si>
  <si>
    <t>Siemens, Koncar</t>
  </si>
  <si>
    <t>EIA identified several problems that needed to be addressed in development (hydro4africa)</t>
  </si>
  <si>
    <r>
      <rPr>
        <sz val="10"/>
        <rFont val="ヒラギノ角ゴ Pro W6"/>
        <family val="2"/>
      </rPr>
      <t>塔</t>
    </r>
    <r>
      <rPr>
        <sz val="10"/>
        <rFont val="宋体"/>
        <family val="0"/>
      </rPr>
      <t>纳夫尼特</t>
    </r>
  </si>
  <si>
    <t>Mozambique</t>
  </si>
  <si>
    <t>Tete Dam</t>
  </si>
  <si>
    <t>Zambezi River</t>
  </si>
  <si>
    <t>Flood control</t>
  </si>
  <si>
    <t>1300 MW</t>
  </si>
  <si>
    <t>Will control flow for Cahora Bassa</t>
  </si>
  <si>
    <t>China Exim Bank agreed to fund in 2006</t>
  </si>
  <si>
    <t>http://www.scidev.net/en/news/more-dams-to-be-built-on-the-zambezi.html</t>
  </si>
  <si>
    <t>Manica</t>
  </si>
  <si>
    <t>Boa Maria Dam</t>
  </si>
  <si>
    <t>Pungue River</t>
  </si>
  <si>
    <t>Expected to have servere negative effects on the Zambezi delta</t>
  </si>
  <si>
    <t>Funding unsecured</t>
  </si>
  <si>
    <t>Asia (S)</t>
  </si>
  <si>
    <t>Nepal</t>
  </si>
  <si>
    <t>Middle Marsyangdi Hydroelectric Project</t>
  </si>
  <si>
    <t>Kreditanstalt für Wiederaufbau (KfW)</t>
  </si>
  <si>
    <t>Nepal Electricity Authority</t>
  </si>
  <si>
    <t>Delays due to political situation and conflict</t>
  </si>
  <si>
    <t>http://www.livemint.com/2008/09/24001233/Chinese-cos-play-the-credit-ca.html</t>
  </si>
  <si>
    <t>http://www.chinapower.com.cn/newsarticle/1039/new1039257.asp</t>
  </si>
  <si>
    <t>Modi Khola Hydropower Project</t>
  </si>
  <si>
    <t>14 MW</t>
  </si>
  <si>
    <t>Chaku Khola Hydropower Project</t>
  </si>
  <si>
    <t>1.5 MW</t>
  </si>
  <si>
    <t>China Henan International Cooperation Group Co.Ltd.</t>
  </si>
  <si>
    <t>Chameliya Hydropower Project</t>
  </si>
  <si>
    <t>Chameliya River</t>
  </si>
  <si>
    <t>Korea, OPEC</t>
  </si>
  <si>
    <t>contract payment problems - work suspended in 2011 February</t>
  </si>
  <si>
    <t>查莫里亚水电</t>
  </si>
  <si>
    <t>construction started in 2006-2007. Nepal has requeste loans from Korea, OPEC for transmission lines</t>
  </si>
  <si>
    <t>Mashandi (Upper Marsiangri/Marshyangdi) Hydropower Station</t>
  </si>
  <si>
    <t>Contract signed</t>
  </si>
  <si>
    <t>Sinohydro Bureau 14: 90% stake - Construction to take 4 years and Sinohydro to act as the operator for 35 years before handing over the rights to Nepal's state-owned power firms. Sinohydro annoced the contract on January 11, 2011.</t>
  </si>
  <si>
    <t>Middle Bhotekoshi Hydropower Project</t>
  </si>
  <si>
    <t>Bhotekoshi River</t>
  </si>
  <si>
    <r>
      <rPr>
        <sz val="10"/>
        <rFont val="Arial"/>
        <family val="2"/>
      </rPr>
      <t>45</t>
    </r>
    <r>
      <rPr>
        <sz val="10"/>
        <rFont val="Arial"/>
        <family val="2"/>
      </rPr>
      <t xml:space="preserve"> MW</t>
    </r>
  </si>
  <si>
    <t>Panda Energy International (US)</t>
  </si>
  <si>
    <t>Hydrochina Zhongnan (design)</t>
  </si>
  <si>
    <t>Bhote Koshi Power Company Pvt. Ltd.</t>
  </si>
  <si>
    <t>BOT contract</t>
  </si>
  <si>
    <t>Ilam Municipality</t>
  </si>
  <si>
    <t>Puwa Khola Hydropower Dam</t>
  </si>
  <si>
    <t>Mai Khola</t>
  </si>
  <si>
    <r>
      <t>6.</t>
    </r>
    <r>
      <rPr>
        <sz val="10"/>
        <rFont val="Arial"/>
        <family val="2"/>
      </rPr>
      <t>2</t>
    </r>
    <r>
      <rPr>
        <sz val="10"/>
        <rFont val="Arial"/>
        <family val="2"/>
      </rPr>
      <t xml:space="preserve"> MW</t>
    </r>
  </si>
  <si>
    <t>Government of Nepal</t>
  </si>
  <si>
    <t>Sinohydro: $12 million investment</t>
  </si>
  <si>
    <t>Banke</t>
  </si>
  <si>
    <t>Shikta Project</t>
  </si>
  <si>
    <t>Rapti river</t>
  </si>
  <si>
    <t>Sinohydro, Sinohydro-Lumbini (Nepal) JV</t>
  </si>
  <si>
    <t>Largest irrigation project in Nepal; went defunct due to lack of funds for 20-30 years until Sinohydro came on board
Sinohydro only has phase I and II of the projects, it was found ineligble to bid for phase III</t>
  </si>
  <si>
    <t>Started 2006</t>
  </si>
  <si>
    <t>Upper Bhotekoshi Hydropower Project</t>
  </si>
  <si>
    <t>36 MW</t>
  </si>
  <si>
    <t>Himal International Power Company, Panda and Harza</t>
  </si>
  <si>
    <t>Harbin</t>
  </si>
  <si>
    <t>first privately funded HPP in Nepal; first overseas project privately funded by a US Company</t>
  </si>
  <si>
    <t>completed mid-1990s. Privately financed by shareholders Himal International Power Company, Panda and Harza, the latter two are American companies.</t>
  </si>
  <si>
    <r>
      <t>Upper Tama K</t>
    </r>
    <r>
      <rPr>
        <sz val="10"/>
        <rFont val="Arial"/>
        <family val="2"/>
      </rPr>
      <t>oshi Hydro Poroject</t>
    </r>
  </si>
  <si>
    <t>456 MW</t>
  </si>
  <si>
    <t>Citizen Investment Trust and Rastriya Beema Sansthan, Employees Provident Funds</t>
  </si>
  <si>
    <t xml:space="preserve">Upper Tamakoshi Hydro Company </t>
  </si>
  <si>
    <t>The Himalayan  News Service reported that the homes of 17 families had been damaged by explosions from road construction associated with the project. They were displaced and not informed in advanced and have asked for compensation. The dam authority said that they had provided comepsnation and asked them to move to another area - July 2011</t>
  </si>
  <si>
    <t>Agreement signed August 2010, construction to begin after monsoons. Financiers domestic capital - Citizen Investment Trust and Rastriya Beema Sansthan (each will issue loans of 2 billion rs), Employees Provident Funds (10 billion Rs). Sinohydro won a 1.21 billion yuan contract from the Nepal Electricity Authority. 31 December 2010, Power pruchase agreement agreeing to pay Rs 6 per unit during dry season and Rs 3.13 during rainy season. The project is 90% owned by Sinohydro with local partners Nepal Zagreb Martha having 10%.</t>
  </si>
  <si>
    <t>Upper Trishuli 3 'A' and "B"</t>
  </si>
  <si>
    <t>Trishuli River</t>
  </si>
  <si>
    <r>
      <t>61 MW</t>
    </r>
    <r>
      <rPr>
        <sz val="10"/>
        <rFont val="Arial"/>
        <family val="2"/>
      </rPr>
      <t xml:space="preserve">
</t>
    </r>
    <r>
      <rPr>
        <sz val="10"/>
        <rFont val="Arial"/>
        <family val="2"/>
      </rPr>
      <t>44MW</t>
    </r>
  </si>
  <si>
    <t>$120 million for Tri A and $67 million for Tri B. Part of $200 million concession credit commited to Nepal by Exim.</t>
  </si>
  <si>
    <t>China Exim Bank, Nepal</t>
  </si>
  <si>
    <t>Sinohydro, HydroChina Corporation</t>
  </si>
  <si>
    <t>Major fish migrations blocked,  impeding fisheries. Nepal Electrical Authority currently undertaking an EIA.</t>
  </si>
  <si>
    <t>(Nepal and China on Monday signed a concessional loan agreement of Rs 7 billion from China Exim Bank for the construction of Upper Trishuli 3A Hydropower project. The two sides also signed and exchanged Letters of Exchange for a Chinese grant of Rs 547 million for the widening of Ring Road along with other mutually agreed projects.
- 28 Feb 2011). The construction work on the projects will start in next financial year and they will start generating electricity from 2011-12. "Tri A" will be completed and start production around 2011, and "Tri B" around 2012. Power house and road to site already completed, only 4 km of undergrown tunnel is left. China Exim Bank will fund Trishuli A. Trishuli B will be paid for with domestic funds. Builder is not yet determined but China Exim would like the loan it provides to be tied, and Nepal government prefers an untied loan so that it can "economize"</t>
  </si>
  <si>
    <t>http://www.mof.gov.np/publication/press/2009/4nov.pdf; Sinohydro's website and local reporting in Nepal's media</t>
  </si>
  <si>
    <t>West Seti Dam</t>
  </si>
  <si>
    <t>West Seti River</t>
  </si>
  <si>
    <t>CWE Investment Company of China (subgroup of Three Gorges Project Corporation )</t>
  </si>
  <si>
    <t xml:space="preserve">West Seti Hydro Ltd. (WSHL);  ADB. </t>
  </si>
  <si>
    <t>Resolved - Major sticking point as of August between China EXIM and Nepal Government is the terms of the loan. EXIM will only offer at commerical rates.
January 2011- Still seeking financiers. From the Himalayan News Service - The WSHPL signed an MoU with China National Machinery Import and Export Company in December last year in the presence of Prime Minister Madhav Kumar Nepal and Energy Minister Prakash Sharan Mahat in Beijing. “CMEC backed out of the deal a few months later without citing any reason,” said the power project. The Australian promoter, Snowy Mountain Energy Corporation, decided to stop funding to the liaison office in Kathmandu and field offices in Doti and Dadeldhura in August.
The project was supposed to come up with complete financial arrangements by December-end. The ministry has not responded to the request. “We need to discuss it all,” said an official at the ministry. In its letter, the hydro project stated, “CMEC has said it is ready to talk if the government is willing to commission the project under Public Private Partnership programme.”  Will resume after 2008 monsoon, after delay in 2007 because of continued political uncertainty. China will finance some of the project: earlier reports said China Exim ($ 400 million); Industrial and Commercial Bank ($300 million) and Bank of China ($200 million); SMEC (Australian developer of project since 1994 with 74% stake) in Sept 08 said it will offload 15% each to IL&amp;FS (Indian company), Asian Development Bank (ADB), government of Nepal, China National Machinery and Equipment Import and Export Corp. (CMEC) and 14% to the Nepalese financial institutions. Work projected to take 5.5 years. China, and Australia are stakeholders/partners, as well as  ADB and Nepalese government and investors.
March/April 2011 - TGPC wrote to the Government of Nepal threatening to pull out after a Parliamentary Committee decided to examine the awarding of the contract. This was resolved on April 3. TGPC will hold 75% equity in the project and the Nepal Government 25%.</t>
  </si>
  <si>
    <t>Cabinet decided to revoke the license for the dam - July 2011</t>
  </si>
  <si>
    <t>Originally an export dam to India, now majority of energy will be for domestic use, with surplus going to China. About 150 MW of electricity would be allocated for the industrial development of local area. Methane releases from reservoir.  An estimated 2,322 ha of land will be acquired for permanent project features and 678 ha for the transmission line. This includes: 659 ha of cultivated land, 1,202 ha of forest, 246 ha of grassland, and 206 ha of shrubland. The dam will prevent migratory fish species from reaching upstream spawning grounds and so they will disappear from the upper Seti River. Flow fluctuations from power station discharges will also reduce fish numbers downstream of the tailrace outlet. A small section of the line – less than 3 km – will cross the Shukhalaphata Wildlife Reserve. Resettlement problems: 1. Violation on information disclosure (draft EIA never disclosed to affected people, violates ADB Public Communication Policy); 2. inadequate consultation; 3. no free, prior and informed consent; 4. deception on people's consent; 5. livelihood losses (resettlement in Kailali District of Terai very different from submerged areas, much less biodiversity); and 6. community disintegration</t>
  </si>
  <si>
    <t>1500 households to be displaced; 1575 households to be displaced; about 13,000 will be impacted, 7870 will be resettled outside project area and 1200 will relocate locally (EIA)</t>
  </si>
  <si>
    <t>February 2012 - CTGC signed an MoU with the Nepal government for construction of WSHP. CTGC was supposed to hold 75 percent stake in the project and the Nepal Electricity Authority (NEA) 25 percent. The CTGC had also agreed to provide 2-5 per cent shares to the local investors from its stake and help the NEA to secure a soft term loan from the Exim Bank of China for the project. As per the revised MoU, the CWE will now provide 10 per cent stake to the local investors and agreed to make the project multipurpose by including irrigation, fishery and water transportation components in the project. The Chinese company has also reportedly agreed to help generate funds for construction of the transmission line simultaneously so that the electricity generated could be linked to the national grid without delay. China Exim bank and China Development bank have already expressed interest to invest in the project and provide additional funds for construction of the transmission line</t>
  </si>
  <si>
    <t>http://www.dnaindia.com/india/report_delhi-loses-initiative-as-nepal-seals-power-deal-with-beijing_1742574</t>
  </si>
  <si>
    <t>Water and Enery Users' Federation  - Nepal</t>
  </si>
  <si>
    <t>Upper Marsyangdi 2 Hydroelectric Project</t>
  </si>
  <si>
    <t>Marsyangdi River</t>
  </si>
  <si>
    <t>Himtal Hydro Power Company</t>
  </si>
  <si>
    <t>Affected by regional violence by Maoists in 2010</t>
  </si>
  <si>
    <t>Niger</t>
  </si>
  <si>
    <t>Kandadji</t>
  </si>
  <si>
    <t xml:space="preserve">Niger </t>
  </si>
  <si>
    <t>Islamic Development Bank, OPEC Fund for International Development, African Development Bank, Saudi Development Fund</t>
  </si>
  <si>
    <t>Haut Commissariat à l'Aménagement de la Vallée du Niger</t>
  </si>
  <si>
    <t>Sinohydro provided info 7/09</t>
  </si>
  <si>
    <t>Nigeria</t>
  </si>
  <si>
    <t>Zamfara Dam</t>
  </si>
  <si>
    <t>Power Holding Company of Nigeria (PHCN)</t>
  </si>
  <si>
    <t>China Geo-engineering Corporation</t>
  </si>
  <si>
    <t>Sofitel Capital Corporation (US)</t>
  </si>
  <si>
    <t>scheduled to start providing power to the national grid in the first quarter of 2011. (From financiers) China-Import/Export Bank and will be guaranteed by Sofitel Capital Corporation and Intercontinental Bank Plc, who will maintain the project for seven years</t>
  </si>
  <si>
    <t>http://www.electricityforum.com/news/sep08/ChinesehelpingNigeriaandKenyabuild.html</t>
  </si>
  <si>
    <t>Pakistan</t>
  </si>
  <si>
    <t xml:space="preserve">Allai Khwar Hydropower Station </t>
  </si>
  <si>
    <t>Allai Khwar (trib to Indus)</t>
  </si>
  <si>
    <t>121 MW</t>
  </si>
  <si>
    <t>WAPDA</t>
  </si>
  <si>
    <t>Dongfang Electric Corporation</t>
  </si>
  <si>
    <t>Guangxi Water and Electric Power Construction Group</t>
  </si>
  <si>
    <t>The project is expected to be completed by October 2011</t>
  </si>
  <si>
    <t>http://www.dailytimes.com.pk/default.asp?page=2010\12\16\story_16-12-2010_pg5_9</t>
  </si>
  <si>
    <t>Indus River</t>
  </si>
  <si>
    <t>Bunji Dam</t>
  </si>
  <si>
    <t>Astore District</t>
  </si>
  <si>
    <r>
      <t>7100</t>
    </r>
    <r>
      <rPr>
        <sz val="10"/>
        <rFont val="Arial"/>
        <family val="2"/>
      </rPr>
      <t xml:space="preserve"> MW</t>
    </r>
  </si>
  <si>
    <t xml:space="preserve">Three Gorges Project Corporation </t>
  </si>
  <si>
    <t>MoU signed in August 2009</t>
  </si>
  <si>
    <t>http://www.dailytimes.com.pk/default.asp?page=2009\08\23\story_23-8-2009_pg7_1</t>
  </si>
  <si>
    <t>Chashma Hydropower Project</t>
  </si>
  <si>
    <t>184 MW</t>
  </si>
  <si>
    <t>Darawat Dam</t>
  </si>
  <si>
    <t xml:space="preserve">Jamshoro district </t>
  </si>
  <si>
    <t>Sinohydro MAJ JV</t>
  </si>
  <si>
    <t xml:space="preserve">The command area of the dam would be 50,000 acres, which would be irrigated at High Efficiency Irrigation System (HEIS), a modern technique of irrigation which is being introduced for the first time in the country. </t>
  </si>
  <si>
    <t>A memorandum of understanding (MoU) for construction of Darwat Dam in Jamshoro district has been signed with the Sinohydro Corporation at the Wapda House, Lahore, in the presence of Shakeel Durrani, the Wapda chairman, and member Water Syed Raghib Abbas Shah in May 2010.</t>
  </si>
  <si>
    <t>http://www.thenews.com.pk/daily_detail.asp?id=241961</t>
  </si>
  <si>
    <t>Diamer Basha Dam</t>
  </si>
  <si>
    <t>4500 MW</t>
  </si>
  <si>
    <t>Three Gorges Project Corporation</t>
  </si>
  <si>
    <t>M/S Diamer Basha Consultants (DBC) (Joint Venture of local &amp; foreign firms, with M/s Lahmeyer a leading firm)</t>
  </si>
  <si>
    <t>work on a Karakuram Highway to link Bhasha dam also in progress</t>
  </si>
  <si>
    <t>27,000 families to be affected, 31 villages,42 billion lupies will be spent on land acquisition in the next 3 years.</t>
  </si>
  <si>
    <t>The DBC mobilized on  5th September,  2005 and the  assignment is scheduled to be completed by June, 2008. World Bank and Asian Development Bank had sought no-objection certificate (NOC) from India due to the dam “being situated in a disputed territory”. The donors offered to finance the Dasu hydropower project. However, the government has rejected the donors’ programme and wants to complete Bhasha Dam first.Sources said China had also assured Pakistan that it would hire a company to finance the construction of the dam. China Development Bank was also willing to pour money into the project. However, they said China would seek guarantees from the Government of Pakistan. 17,000 skilled labourers who have worked on three Gorges Dams are promised; CWE may become involved. The contract for review of Feasibility Studies, Detailed Engineering Design and preparation of Tender Documents awarded to M/S Diamer Basha Consultants (DBC) (Joint Venture of local &amp; foreign firms, with M/s Lahmeyer a leading firm)</t>
  </si>
  <si>
    <t>http://paktribune.com/business/news/Diamer-Bhasha-Dam-Govt-to-approach-China-local-banks-for-financing-10322.html</t>
  </si>
  <si>
    <t>Dowarian Hydropower Project</t>
  </si>
  <si>
    <t xml:space="preserve">Approved by JK Development Working Party  19 November. </t>
  </si>
  <si>
    <t>Sinohydro to find 85% of the funding for the project</t>
  </si>
  <si>
    <t>Duber Khwar Hydropower Project</t>
  </si>
  <si>
    <t>Duber Khwar River</t>
  </si>
  <si>
    <t>Sinohydro, Housing Enterprises</t>
  </si>
  <si>
    <t>The project is expected to be completed by August 2011 at a cost of Rs. 16324.476 million</t>
  </si>
  <si>
    <t>Dubowa Power Station</t>
  </si>
  <si>
    <t>River unknown; located in the North-West Province</t>
  </si>
  <si>
    <t>see the News (Pakistan) China Global listserv; http://www.dailytimes.com.pk/default.asp?page=2008%5C08%5C15%5Cstory_15-8-2008_pg5_15; http://www.thenews.com.pk/daily_detail.asp?id=135821</t>
  </si>
  <si>
    <t>Ghabir Dam</t>
  </si>
  <si>
    <t>Ghabir River</t>
  </si>
  <si>
    <t>Donfang Technical Associates, Habid Construction JV</t>
  </si>
  <si>
    <t xml:space="preserve">It would irrigate 15,000 acres of land. The project is expected to be completed in 3 years. </t>
  </si>
  <si>
    <t>Ghazi Barotha Hydropower project</t>
  </si>
  <si>
    <t>1450 MW</t>
  </si>
  <si>
    <t>Project was stalled because of opposition from other provinces that project would withdraw too much water from the Indus.</t>
  </si>
  <si>
    <t>http://tribune.com.pk/story/389969/ghazi-barotha-dam-chinese-company-to-complete-stalled-project/</t>
  </si>
  <si>
    <t>Gomal Zam Dam</t>
  </si>
  <si>
    <t>Gomal River</t>
  </si>
  <si>
    <t>17.4 MW</t>
  </si>
  <si>
    <t>Frontier Works Association/WAPDA</t>
  </si>
  <si>
    <t xml:space="preserve">Frontier Works Association contracting, Sinohydro, Teksar </t>
  </si>
  <si>
    <t>Project has resumed (5-1-08) w/Sinohydro involvement ccording to Pakistan Press;  Wiki reports Sinohydro dropped in 2006 following kidnapping incident in which one Chinese engineer was killed, the other wounded and the project was subsequently given to the runner up in the original bidding process.</t>
  </si>
  <si>
    <t>Construction in progress; to be completed by 2010. Dam portion almost complete. Irrigation component of the project is expected to be completed by October 2011. The storage capacity will improve by 1.23 billion cubic meters.</t>
  </si>
  <si>
    <t>http://www.sinohydro.com/servlet/Report?node=56863&amp;language=1
http://chinca.mofcom.gov.cn/aarticle/zhongyswhd/201103/20110307463830.html</t>
  </si>
  <si>
    <t>Jinnah Hydropower Station</t>
  </si>
  <si>
    <t>96 MW</t>
  </si>
  <si>
    <t>Dongfang Electric Corporation, MWH, Hydro China (CMECC - design and investigation)</t>
  </si>
  <si>
    <t>Will be built at site of existing Jinnah dam, a water supply dam on the Indus river</t>
  </si>
  <si>
    <t>Contract signed with CMECC 2003; anticipated completion in June 2011. Turn key cost of the project is $ 128 million, Turbines supplied by by Dongfang Electric Corporation</t>
  </si>
  <si>
    <t>5-1-08 Pakistan Press International Information Services "Senate: Work on Gomal Zam dam to be completed by 2010…", http://www.wapda.gov.pk/pdf/gomalzam.pdf</t>
  </si>
  <si>
    <r>
      <t>Keyal Kh</t>
    </r>
    <r>
      <rPr>
        <sz val="10"/>
        <rFont val="Arial"/>
        <family val="2"/>
      </rPr>
      <t>a</t>
    </r>
    <r>
      <rPr>
        <sz val="10"/>
        <rFont val="Arial"/>
        <family val="2"/>
      </rPr>
      <t>war Hydropower Project</t>
    </r>
  </si>
  <si>
    <t>122 MW</t>
  </si>
  <si>
    <t>Germany</t>
  </si>
  <si>
    <t>KfW loan for feasibility study</t>
  </si>
  <si>
    <t>http://www.app.com.pk/en_/index.php?option=com_content&amp;task=view&amp;id=55191&amp;Itemid=2, http://www.app.com.pk/en_/index.php?option=com_content&amp;task=view&amp;id=56942&amp;Itemid=2</t>
  </si>
  <si>
    <t>Khan Khwar Power Station</t>
  </si>
  <si>
    <r>
      <t>Khan Kh</t>
    </r>
    <r>
      <rPr>
        <sz val="10"/>
        <rFont val="Arial"/>
        <family val="2"/>
      </rPr>
      <t>e</t>
    </r>
    <r>
      <rPr>
        <sz val="10"/>
        <rFont val="Arial"/>
        <family val="2"/>
      </rPr>
      <t>war River (tributary to Indian River)</t>
    </r>
  </si>
  <si>
    <t>72 MW</t>
  </si>
  <si>
    <t>Arab Abu Dhabi Foundation</t>
  </si>
  <si>
    <t>Wapda</t>
  </si>
  <si>
    <t>Substanitally completed as of Feb 2011</t>
  </si>
  <si>
    <t>Anticipated completion in 2008</t>
  </si>
  <si>
    <t>http://www.wapda.gov.pk/vision2025/htmls_vision2025/keyalkhp.html</t>
  </si>
  <si>
    <t>Kohala Hydropower Project</t>
  </si>
  <si>
    <t>1100 MW</t>
  </si>
  <si>
    <t>Associated Press of Pakistan, April 5 2011- China to invest in hydel, renewable energy power projects</t>
  </si>
  <si>
    <t xml:space="preserve">http://dawn.com/2012/05/07/china-group-interested-in-ajk-power-projects/ </t>
  </si>
  <si>
    <t>Kasmir</t>
  </si>
  <si>
    <r>
      <t>Korrak</t>
    </r>
    <r>
      <rPr>
        <sz val="10"/>
        <rFont val="Arial"/>
        <family val="2"/>
      </rPr>
      <t>/Karot</t>
    </r>
    <r>
      <rPr>
        <sz val="10"/>
        <rFont val="Arial"/>
        <family val="2"/>
      </rPr>
      <t xml:space="preserve"> Hydropower Project</t>
    </r>
  </si>
  <si>
    <t>720 MW</t>
  </si>
  <si>
    <t xml:space="preserve">Associated Technology Ltd </t>
  </si>
  <si>
    <t>Agreement signed April 5 2011</t>
  </si>
  <si>
    <t>Electricity produced will be sold at $0.072/kWh</t>
  </si>
  <si>
    <t>Malakand III Hydropower Project</t>
  </si>
  <si>
    <t>81 MW</t>
  </si>
  <si>
    <t>Sarhad Hydel Development Ogranization</t>
  </si>
  <si>
    <t>Run of the river dam build near the existing Jabban and Dargai on the Upper Swat canal system.</t>
  </si>
  <si>
    <t>Mangla Dam Raising Project</t>
  </si>
  <si>
    <t>Jhelum River between Punjab and Kashmir</t>
  </si>
  <si>
    <t>China, Pakistan</t>
  </si>
  <si>
    <t>China International Water and Electric Corporation with 38% of contract for main components. On completion, the project would have additional storage of 2.88 million acres ft. It would generate additional 644 GWh of annual energy due to availability of water for a long period. The project cost is Rs. 101,384 million. The project can increase 3.7 billion cubic meters of water storage.</t>
  </si>
  <si>
    <t>Kashmir</t>
  </si>
  <si>
    <t>Neelum-Jhelum Dam</t>
  </si>
  <si>
    <t>Azad Jammu &amp; Kashmir, Muzaffarabad District; Neelum River</t>
  </si>
  <si>
    <t>Hydropower - diversion</t>
  </si>
  <si>
    <t>969 MW</t>
  </si>
  <si>
    <t>UAE, Saudi Fund for Development, China EXIM, Kuwait Fund</t>
  </si>
  <si>
    <t>Neelum Jhelum Hydropower Project Company</t>
  </si>
  <si>
    <t>China National Machinery and Export Coporation</t>
  </si>
  <si>
    <t>As of August 2012, 40% completed.
NKHPC is a wholly owned subsidary of the Water and Power Development Authority</t>
  </si>
  <si>
    <t>China Exim approved a $448 million loan for the project in May 2012.</t>
  </si>
  <si>
    <t xml:space="preserve">Project has been considered potentially risky because it is located in an area still recovering from the 2005 earthquake and political unrest. Diversion dam project, water will be divered along a 47 km tunnel. 1,100 Chinese engineers and workers will be employed. The project is expected to be completed by October 2015. </t>
  </si>
  <si>
    <t xml:space="preserve">80% of land has been possessed. </t>
  </si>
  <si>
    <t>Contract signed between Gezhouba &amp; CMEC &amp; Water and Power Development Authority of Pakistan; anticipated construction period of 93 months; foundation stone layed February 2008. International reinsurance companies like Swiss Re and Munich Re are shying away from opportunity to sell risk covers because of fears over war, terrorism, and earthquake damage. Chinese contractors have expressed that they will not continue work after August 10, 2012 if the overdue amount of Rs 7.8 billion is not paid. MOF arranged for an emergency credit line of Rs 3 billion to allow for construction to continue.</t>
  </si>
  <si>
    <t>http://www.dailytimes.com.pk/default.asp?page=2012%5C08%5C31%5Cstory_31-8-2012_pg5_1</t>
  </si>
  <si>
    <t>Kashmir and Azad Jammu</t>
  </si>
  <si>
    <t>Shounter Hydropower Project</t>
  </si>
  <si>
    <t>Shounter River</t>
  </si>
  <si>
    <t>48 MW</t>
  </si>
  <si>
    <t>http://www.sinohydro.com/664-1768-605545.aspx</t>
  </si>
  <si>
    <t>Satpara Dam</t>
  </si>
  <si>
    <t>17.3 MW</t>
  </si>
  <si>
    <t>China Machine Building International Co and Central China Power Group</t>
  </si>
  <si>
    <t>This project is located on Satpara nallah, about 7 kms south of Skardu town. The dam is 39m high. When completed the project would have live storage of 52980 acres ft.  Electricity for local use only.</t>
  </si>
  <si>
    <t>Papua New Guinea</t>
  </si>
  <si>
    <t>Yonki Toe Hydropower Project</t>
  </si>
  <si>
    <t>Ramu River</t>
  </si>
  <si>
    <t>18MW</t>
  </si>
  <si>
    <t xml:space="preserve">The area was active seismically and had complex geological conditions. Main features of the dam included: an earthfill dam 60m high, 680m crest length, volume of 2.8 x 106m3 with a storage volume 336 x 106m3; 500m, diameter steel lined outlet conduit; upgrated concrete lined spillway; installation and commissioning of two additional 15MW units and refurbishment of the three existing 15MW units in Ramu 1 hydro power station; realignment of 6km of the Highlands Highway and construction of 16km of all-weather rural road. SMEC's services included: review and updating of previous studies; detailed investigations; preparation of a feasibility study; detailed design and preparation of full technical specifications for civil contracts and electrical and mechanical plant contracts; design and preparation of specifications for water control plant; analysis of tenders and recommendations for award of contracts; preparation of construction drawings; construction supervision of civil works and all the electrical and mechanical works; and contract administration including claims resolution. </t>
  </si>
  <si>
    <t>Sinohydro website 2 Feb 2010</t>
  </si>
  <si>
    <t>Peru</t>
  </si>
  <si>
    <t>Ayacucho and Apurimac</t>
  </si>
  <si>
    <t>Santa Maria Hydropower Project</t>
  </si>
  <si>
    <t>Peruvian Utility Energia Azul</t>
  </si>
  <si>
    <t>China Gezhouba</t>
  </si>
  <si>
    <t>Ministerio de Energia y Minas conducted feasibility studies in September 2008</t>
  </si>
  <si>
    <t>MOU signed</t>
  </si>
  <si>
    <t>Philippines</t>
  </si>
  <si>
    <t>San Roque</t>
  </si>
  <si>
    <t>Philipines, China Exim Bank ($89.1 million)</t>
  </si>
  <si>
    <t>China Camce Engineering Co Ltd</t>
  </si>
  <si>
    <t>Japan Bank refused to offer loan after pressure from local NGOs</t>
  </si>
  <si>
    <t>Govt of Philipines and China Exim Bank loan of $27million</t>
  </si>
  <si>
    <t>http://www.neda.gov.ph/ads/press_releases/pr.asp?ID=1013</t>
  </si>
  <si>
    <t xml:space="preserve">Phillipines Watch, Hozue Hatae c/o FOE Japan, hatae@foejapan.org
</t>
  </si>
  <si>
    <t>Laiban Dam</t>
  </si>
  <si>
    <t>Irrigation; Water supply</t>
  </si>
  <si>
    <t>Abacus Consolidated Resources and Holdings Inc. or San Miguel Corp</t>
  </si>
  <si>
    <t>Contract signed January 2010</t>
  </si>
  <si>
    <t>July 2010 tenders to Metropolitan Waterworks and Sewerage System, Sinohydro and local company submit an unsolicited proposal for joint venture project.</t>
  </si>
  <si>
    <t>http://businessmirror.com.ph/index.php?option=com_content&amp;view=article&amp;id=28150:abacus-also-makes-bid-for-laiban-dam-project&amp;catid=24:companies&amp;Itemid=59 also stock holding annoucement</t>
  </si>
  <si>
    <t>Baligatan Hydropower Station</t>
  </si>
  <si>
    <t>Magat River</t>
  </si>
  <si>
    <t>China National Electrical Equipment Corporation</t>
  </si>
  <si>
    <t>Diduyon Hydropower Project</t>
  </si>
  <si>
    <t>Diduyon River</t>
  </si>
  <si>
    <t>Chinese bank - unspecified</t>
  </si>
  <si>
    <t>Philippine Green Energy</t>
  </si>
  <si>
    <t xml:space="preserve">The scope of works includes a 
103-meter, high-rolling compaction concrete dam; an 11-kilometer intake 
tunnel; a 332-megawatt powerhouse and associated switchyard; a 
45-kilometer transmission line; and a 40-kilometer permanent highway. 
</t>
  </si>
  <si>
    <t xml:space="preserve">01/2010 China Gezhouba Group Company Limited signed a $600 million contract with Philippine Green Energy Management Company Limited 
</t>
  </si>
  <si>
    <t xml:space="preserve">www.electricityforum.com/news/dec09/ChinesefirmwinsFilipinohydroorder.html
</t>
  </si>
  <si>
    <t>Republic of Congo</t>
  </si>
  <si>
    <t>Liouesso Dam</t>
  </si>
  <si>
    <t xml:space="preserve">Government </t>
  </si>
  <si>
    <t>Government</t>
  </si>
  <si>
    <t>China National Machinery &amp; Equipment Import and Export Corporation
Sinohydro
Gezhouba</t>
  </si>
  <si>
    <t>All three companies have been shortlisted for the project</t>
  </si>
  <si>
    <t>Sangha</t>
  </si>
  <si>
    <t>SinoHydro is due to start construction of the dam in June 2011, which should provide hydroelectric power for the whole northern region of the central African country.</t>
  </si>
  <si>
    <t>Buangza Hydropower Station</t>
  </si>
  <si>
    <t>Niari River</t>
  </si>
  <si>
    <t>74 MW (restoration)</t>
  </si>
  <si>
    <t>SNE (GoC)</t>
  </si>
  <si>
    <t xml:space="preserve">Imboulou </t>
  </si>
  <si>
    <t>China National Machinery and Equipment Import and Export Corporation (CMEC)</t>
  </si>
  <si>
    <t>英布鲁，刚果（布）</t>
  </si>
  <si>
    <t>Moukoukou Dam (repairs)</t>
  </si>
  <si>
    <t>Romania</t>
  </si>
  <si>
    <t>Cluj</t>
  </si>
  <si>
    <t>Tarnita-Lapustesti Pump-Storage Hydropower Plant</t>
  </si>
  <si>
    <t>Somesul Cald River</t>
  </si>
  <si>
    <t>1000 MW</t>
  </si>
  <si>
    <t>Gezhouba expressed interest in investing in the construction of the power plant after Deloittee contacted over 100 potenital investors.</t>
  </si>
  <si>
    <t>Russia</t>
  </si>
  <si>
    <t>Trans-Sibirskaya Hydropower Plant</t>
  </si>
  <si>
    <t>400 -900 MW</t>
  </si>
  <si>
    <t>China Yangtze Power Company</t>
  </si>
  <si>
    <t xml:space="preserve">Part of the signed a framework for cooperation for the development of hydropower projects in Russia </t>
  </si>
  <si>
    <t>Rivers without Boundaries</t>
  </si>
  <si>
    <t>Krasnoyarsk Region</t>
  </si>
  <si>
    <t>Nizhne Angarskaya HPP</t>
  </si>
  <si>
    <t>Angara River</t>
  </si>
  <si>
    <t>600 - 1500</t>
  </si>
  <si>
    <t>China Yangtze Power Company
EuroSibEnergo</t>
  </si>
  <si>
    <t>Rivers Without Boundaries</t>
  </si>
  <si>
    <t xml:space="preserve">
Ust-Kut, Irkutsk Region</t>
  </si>
  <si>
    <t>Lenskaya HPP</t>
  </si>
  <si>
    <t>Sierra Leone</t>
  </si>
  <si>
    <t>Bumbuna Hydroelectric power project</t>
  </si>
  <si>
    <t>Seli River</t>
  </si>
  <si>
    <t>Extension</t>
  </si>
  <si>
    <t>China Communication Constrution Company</t>
  </si>
  <si>
    <t>An exclusive MOU was signed in May 2011 (exclusivity period of 6 months) for establishing a JV to design the expansion
Financing of the dams was to be supported by an ESE IPO on the Hong Kong Stock exchange.</t>
  </si>
  <si>
    <t>Expansion is associated with the Tonkolili iron ore project. Original dam was completed in 2009 with support from the World Bank.</t>
  </si>
  <si>
    <t>Bankasoka</t>
  </si>
  <si>
    <t>Government of China, UN Industrial Development Organization</t>
  </si>
  <si>
    <t>South Sudan</t>
  </si>
  <si>
    <t>Biden Hydropower Project</t>
  </si>
  <si>
    <t>540 MW</t>
  </si>
  <si>
    <t>Bank of China</t>
  </si>
  <si>
    <t>EPC turn-key contract for Gezhouba includes construction of power houses, diversion dam blocks, concrete spillway dams, dam blocks with concrete bottom, outlets, non-spillway dam blocks and concrete faced rock fill dams</t>
  </si>
  <si>
    <t>Required from respective governments</t>
  </si>
  <si>
    <t>80 month costruction period</t>
  </si>
  <si>
    <t>Sri Lanka</t>
  </si>
  <si>
    <t xml:space="preserve">Broadlands Hydropower Project </t>
  </si>
  <si>
    <t>Kelani River</t>
  </si>
  <si>
    <t>35 MW</t>
  </si>
  <si>
    <t>ICBC, People's Bank</t>
  </si>
  <si>
    <t>Ceylon Electricity Board</t>
  </si>
  <si>
    <t>Cabinet project approval July 2011</t>
  </si>
  <si>
    <t>CDM credits estimated to be valued at $2.4 million</t>
  </si>
  <si>
    <t>20 families</t>
  </si>
  <si>
    <t>Announced successful tender 23 July 2010. Funding by ICBC (85%), and Sri Lanka's Peoples Bank (15%)</t>
  </si>
  <si>
    <t>http://www.development.lk/news.php?news=718</t>
  </si>
  <si>
    <t>Yan Oya Reservior</t>
  </si>
  <si>
    <t>Ministry of Irrigation and Water Resoures Management</t>
  </si>
  <si>
    <t>China CAMC Engineering Corporation</t>
  </si>
  <si>
    <t>Annouced by Xinhua news agency in November 2011</t>
  </si>
  <si>
    <t xml:space="preserve">Beneficial project to rehabilitate eastern provinces after a long civil war. The project includes two main irrigational channels along the banks of Yan Oya and an anicut dam to release surplus water to the nearly 20 kilometers long channels. Once completed the anicut scheme would be able to feed more than 50 medium and micro scale tanks feeding 6,000 acres. Additionally, the project is expected to provide potable water for the people in the northeast.
According to the officials the project will be a precursor to alleviate poverty of at least 12,000 families in the area affected by the decades-long armed conflict between the government troops and the Tamil Tiger terrorists. </t>
  </si>
  <si>
    <t>Moragahakanda Reservior Project</t>
  </si>
  <si>
    <t>Hydropower, Irrigation</t>
  </si>
  <si>
    <t>The irrigation project already exists but the reservior is expected to support the existing project</t>
  </si>
  <si>
    <t>Approval of contract by the Cabinet</t>
  </si>
  <si>
    <t>Sudan</t>
  </si>
  <si>
    <t xml:space="preserve">Roseires Dam </t>
  </si>
  <si>
    <t>Blue Nile River</t>
  </si>
  <si>
    <t>Rehabiliation 
Heightening</t>
  </si>
  <si>
    <t>280 MW; may double with extension</t>
  </si>
  <si>
    <t>Arab Fund for Economic Development, Islamic Development Bank, Kuwaiti Fund for Economic Development, 
OPEC Fund, Abu Dhabi Fund for Development</t>
  </si>
  <si>
    <t>GoS</t>
  </si>
  <si>
    <t>5, 7</t>
  </si>
  <si>
    <t>China International Water and Electric Corportion 
SMEC International (Austrialia)
Coyne et Bellier of France</t>
  </si>
  <si>
    <t>The dam, built during the 1960s, is located on the Damazin rapids in the Blue Nile, about 520 kilometres south-east of the capital Khartoum and about 150 kilometres downstream from the Ethiopian border. Expected to displaced 22,000 people due.</t>
  </si>
  <si>
    <t>罗赛雷斯大坝</t>
  </si>
  <si>
    <t>Contract signed 28 April 2008.  the Kuwait Fund for Arab Economic Development (KFAED) will extend Sudan a 58-million Kuwaiti Dinar (USD 212 million) loan for heightening the Roseires Dam. SMEC International (Austrialia) and Coyne et Bellier of France will consult (also signed agreement with Sudanese government)</t>
  </si>
  <si>
    <t>Ali Askouri &amp; local communities</t>
  </si>
  <si>
    <t>Upper Atbara Hydro Junction Project</t>
  </si>
  <si>
    <t>Atbara River</t>
  </si>
  <si>
    <r>
      <t>Hydropower</t>
    </r>
    <r>
      <rPr>
        <sz val="10"/>
        <rFont val="Arial"/>
        <family val="2"/>
      </rPr>
      <t>,
Water</t>
    </r>
  </si>
  <si>
    <t>320 MW</t>
  </si>
  <si>
    <t>Sudan Government</t>
  </si>
  <si>
    <t>Sinohydro; Harbin Power Engineering Co Ltd (mechanical and electrical project)</t>
  </si>
  <si>
    <t>64 months construction time</t>
  </si>
  <si>
    <t>Contract signed 7 April 2010; Sinohydro is working with CIWEC on the project. Sinohydro is to do the civi engineering and water dam project machinery and equipment (valued at $419 million) - Chinese share is 51% and foreign companies have 49% of the project.</t>
  </si>
  <si>
    <t>Merowe Dam</t>
  </si>
  <si>
    <t>Irrigation 
Hydropower</t>
  </si>
  <si>
    <t>1250 MW</t>
  </si>
  <si>
    <t>China Exim Bank, Arab funders</t>
  </si>
  <si>
    <t>Government of Sudan</t>
  </si>
  <si>
    <t>This project has been marred by human rights violations of dam-affected communities, and a disregard for significant cultural sites and antiquities. Some of the 1,700 Chinese workers brought in to build the project have also reportedly experienced hostilities after appropriating local communities’ water supply for the dam project</t>
  </si>
  <si>
    <t xml:space="preserve">At least 50,000 people are being displaced from fertile lands in the Nile Valley to harsh desert lands, against their will. </t>
  </si>
  <si>
    <t xml:space="preserve">Sinohydro Bureau 13 building roller gates - Hydraulic Works only </t>
  </si>
  <si>
    <t>http://www.middle-east-online.com/english/?id=30743</t>
  </si>
  <si>
    <t>Kajbar Dam</t>
  </si>
  <si>
    <t>China, Sudan</t>
  </si>
  <si>
    <t>The Kajbar Dam will submerge approximately 90 villages in Sudan's Nubian North - a region that was badly affected by the Aswan High Dam. When villagers protested against the project, the security forces shot and killed four people. The Sudanese government has also detained several journalists and academics and evicted foreign diplomats because of their interest in the project.</t>
  </si>
  <si>
    <t xml:space="preserve">China (75%), and Sudan  financing project </t>
  </si>
  <si>
    <t>http://www.sudaneseonline. com/cgi-bin/esdb/2bb.cgi?seq=print&amp;board=12&amp;msg=1181888953&amp;rn=</t>
  </si>
  <si>
    <t>Shereik Hydropower projects or Sherik</t>
  </si>
  <si>
    <t>420 MW</t>
  </si>
  <si>
    <t>The dam is a 4km structure across the Nile River</t>
  </si>
  <si>
    <t>Gezhouba won the contract in June 2010, contract signed in November 2010. Lahmeyer international is providing the engineering services - preparation of the feasibility study and international tender documents.</t>
  </si>
  <si>
    <t>Syria</t>
  </si>
  <si>
    <t>Tishrin Hydropower Project</t>
  </si>
  <si>
    <t>Euphrates River</t>
  </si>
  <si>
    <t>630 MW</t>
  </si>
  <si>
    <t>Arab Fund</t>
  </si>
  <si>
    <t>Northwest Hydropower Consulting Engineers, CHEEC</t>
  </si>
  <si>
    <t>Poyry</t>
  </si>
  <si>
    <t>Project tendered to CWH in 1993 - one of the first mechanic and equipment overseas contracts received.</t>
  </si>
  <si>
    <t>http://www.energy.poyry.com/projects/Tishrin.pdf</t>
  </si>
  <si>
    <t>Tajikstan</t>
  </si>
  <si>
    <t>Nourobod-2 hydroelectric power plant</t>
  </si>
  <si>
    <t>Khingob River</t>
  </si>
  <si>
    <t>Turnkey contract, MOU signed 2008</t>
  </si>
  <si>
    <t>preliminary MOU signed 2008</t>
  </si>
  <si>
    <t>Zarafshon (formerly Yovon or Yavan) Hydroelectric Power Station</t>
  </si>
  <si>
    <t xml:space="preserve">Zarafshon(or Zarafshan) River, Northern Tajikistan; for power to Panjakent District </t>
  </si>
  <si>
    <t>China Development Bank, China Exim Bank</t>
  </si>
  <si>
    <t>2 other dams on the Zarafshon River have attracted Sinohydro interest (Peyrouse, 2007)
BOT contract</t>
  </si>
  <si>
    <t>Signed MOU in November 2006 on joint development of water power stations; Sinohydro signed agreement with Govt of Takijistan in January 2007. China Exim Bank also expected to provide loan. CDB loan of $200 million for three years for development of 3 projects China Exim Bank also expected to provide loan</t>
  </si>
  <si>
    <t>http://www.asiaplus.tj/en/news/31/36795.html</t>
  </si>
  <si>
    <t>Tanzania</t>
  </si>
  <si>
    <t>Kilombero Hydropower Project</t>
  </si>
  <si>
    <t>Mpanga River, Kilombero Province</t>
  </si>
  <si>
    <t>464 MW</t>
  </si>
  <si>
    <t>China Africa Development Fund (CADF)</t>
  </si>
  <si>
    <t xml:space="preserve">Rufiji Basin Development Authority (RUBADA) </t>
  </si>
  <si>
    <t>China National Heavy Machinery Corporation</t>
  </si>
  <si>
    <t>Contract signed late April/May 2011</t>
  </si>
  <si>
    <t xml:space="preserve">A Memorandum of Understanding (MoU) was signed on JUne 27, 2010 between the Rufiji Basin Development Authority (RUBADA) and the China National Heavy Machinery Co-operation. The project, in Kilombero, Morogoro region, is estimated to be ready in one year. </t>
  </si>
  <si>
    <t>Morogoro</t>
  </si>
  <si>
    <t>165 MW</t>
  </si>
  <si>
    <t>Rufiji Basin Development Authority (RUBADA)</t>
  </si>
  <si>
    <t>MOU between Sinohydro and RUBADA signed 28 April 2011. (Sinohydro Regional Director Qin Chao). Power to be sold to the national grid.</t>
  </si>
  <si>
    <t>Awaiting approval by Chinese Government; MOU signed April 2011</t>
  </si>
  <si>
    <t>Was due to start in June 2010, but put on hold because it was under review of the Chinese Government, who was thought to have made its final decision after Tanzania's general election on 31 October 2010</t>
  </si>
  <si>
    <t>Thailand</t>
  </si>
  <si>
    <t>Royal Pak Phanang Water Gate</t>
  </si>
  <si>
    <t>Pak Phanang River</t>
  </si>
  <si>
    <t>EGAT</t>
  </si>
  <si>
    <t>Sinohydro
China International Water and Electric Corporation</t>
  </si>
  <si>
    <t>Issues with fisheries and siltation after gate built.</t>
  </si>
  <si>
    <t xml:space="preserve">Nakhon Nayok </t>
  </si>
  <si>
    <t>Khlong Tha Dan Dam</t>
  </si>
  <si>
    <t>Nakhon Nayok  River</t>
  </si>
  <si>
    <t>Sinohydro provided info 7/09; also named in Sinohydro's prospectus July 2011. One of the largest large scale rolled concrete dams in the world.</t>
  </si>
  <si>
    <t xml:space="preserve">Thailand </t>
  </si>
  <si>
    <t>Naresuan hydropower station</t>
  </si>
  <si>
    <t>Phitsanulok</t>
  </si>
  <si>
    <t>Italian /Thai ITD, Sinohydro</t>
  </si>
  <si>
    <t>24 months contract period</t>
  </si>
  <si>
    <t>Contract signed May 2009. construction will take 24 months</t>
  </si>
  <si>
    <t>JV between Italian /Thai ITD &amp; Sinohydro signed June 2009. Under the agreement, Sinohydro will be responsible for the design, manufacturing and installation of electromechanical equipment, and ITD will purchase equipment from Thai local suppliers as required by EGAT, design and construct the civil engineering work as well as install electromechanical equipment.</t>
  </si>
  <si>
    <t>Tunisia</t>
  </si>
  <si>
    <t>Kebir-Gafsa Dam</t>
  </si>
  <si>
    <t>Arab Economic and Social Develoment Fund</t>
  </si>
  <si>
    <t>15 kilometers north of Gafsa</t>
  </si>
  <si>
    <t>克比尔-加夫萨大坝</t>
  </si>
  <si>
    <t>Meila Dam</t>
  </si>
  <si>
    <t>Meilahe River</t>
  </si>
  <si>
    <t>突尼斯默拉大坝</t>
  </si>
  <si>
    <t>Contract signed for construction 9/08; Sinohydro  Bureau 15 says construction will take 42 months</t>
  </si>
  <si>
    <t>Kebir Dam</t>
  </si>
  <si>
    <t>uncertain</t>
  </si>
  <si>
    <t>completed</t>
  </si>
  <si>
    <t>8km from Dabarka</t>
  </si>
  <si>
    <t>The contracted completion date was September 2006, 45 months after the project started, but was delayed because of insufficient geological information and slow filling of the dam by EMZ</t>
  </si>
  <si>
    <t>Turkey</t>
  </si>
  <si>
    <t>Karacaoren Hydropower Station</t>
  </si>
  <si>
    <t>Karacaoren River</t>
  </si>
  <si>
    <t>General Contractor</t>
  </si>
  <si>
    <t>Adiguzel Hydropower Station</t>
  </si>
  <si>
    <t>Menderes, near Denizli</t>
  </si>
  <si>
    <t>62 MW</t>
  </si>
  <si>
    <t>Ukraine</t>
  </si>
  <si>
    <t>Kaniv pump storage plant</t>
  </si>
  <si>
    <t>Ukrhydroenergo</t>
  </si>
  <si>
    <t>MOU signed July 2011</t>
  </si>
  <si>
    <t>Got environmental approvals without public participation</t>
  </si>
  <si>
    <t>European Bank of Reconstruction and Development had categorized this project as high risk needing an EIA in December 2006</t>
  </si>
  <si>
    <t>National Ecological Center of Ukraine/CEE Bankwatch Network</t>
  </si>
  <si>
    <t>Uzbekistan</t>
  </si>
  <si>
    <t>Ahangar Hydropower Project</t>
  </si>
  <si>
    <t>Tashkent Region</t>
  </si>
  <si>
    <t>21 MW</t>
  </si>
  <si>
    <t>China Exim Bank
Uzvodenergo
State of Uzbekistan</t>
  </si>
  <si>
    <t>Andijan hydro plant</t>
  </si>
  <si>
    <t>Andijan region</t>
  </si>
  <si>
    <t>China Exim Bank to provide loan for $14.9 million. Agreement signed April 2006</t>
  </si>
  <si>
    <t xml:space="preserve">China Exim Bank to provide $15.9 million
Chinese contractors supplied the equipment (and assesmbled two power generating stations) on a turnkey basis. </t>
  </si>
  <si>
    <t>Venezula</t>
  </si>
  <si>
    <t>Barinas State irrigation project</t>
  </si>
  <si>
    <t>Irrigation
Hydropower</t>
  </si>
  <si>
    <t>Venezuela</t>
  </si>
  <si>
    <r>
      <t>秋林</t>
    </r>
    <r>
      <rPr>
        <sz val="10"/>
        <rFont val="Arial"/>
        <family val="2"/>
      </rPr>
      <t xml:space="preserve"> </t>
    </r>
  </si>
  <si>
    <t>Agricultural project. MOU signed</t>
  </si>
  <si>
    <t>http://jituan.sinohydro.com/838-2170-488574.aspx</t>
  </si>
  <si>
    <t>Vietnam</t>
  </si>
  <si>
    <t>Song Bung 4</t>
  </si>
  <si>
    <t>Vu Gia - Thu Bon river system</t>
  </si>
  <si>
    <t>156 MW</t>
  </si>
  <si>
    <t>ADB</t>
  </si>
  <si>
    <t>Mott Macdonald Electricity Construction Advisory Joint Stock Company 4. 
Alstom</t>
  </si>
  <si>
    <t>Alstom and its consortium partner, Hydrochina Huadong Engineering Corp., signed a contract worth about $23.6 million for electro engineering works</t>
  </si>
  <si>
    <t>This is one of the eight hydropower plants that have been operating and under construction along the Vu Gia - Thu Bon river system. The operating plants currently produce around 4.8 billion kWh per year. ADB has been helping Sinohydro do EIA etc, could be a good case study for future reference.</t>
  </si>
  <si>
    <t>1,000 people of 220 displaced households.</t>
  </si>
  <si>
    <t>Work was started on June 25 for the Song Bung 4 hydropower plant in NamGiang district of the central province of Quang Nam. Limited and the supervising consultants are Mott Macdonald from the UK and the Electricity Construction Advisory Joint Stock Company 4. The project is designed by the Electricity Construction Advisory Joint Stock Company 1. ADB loan $196 million</t>
  </si>
  <si>
    <t>http://www.hydroworld.com/index/display/news_display.1212068003.html</t>
  </si>
  <si>
    <t>Sapa Area, Lao Cai Province</t>
  </si>
  <si>
    <t>Vietnam Seo Chong Ho Hydropower Station Project</t>
  </si>
  <si>
    <t>Seo Chong Ho River</t>
  </si>
  <si>
    <t>22 MW</t>
  </si>
  <si>
    <t>Vietnam-China Power Investment Company limited</t>
  </si>
  <si>
    <t>China's Yunnan Power Grid Co.</t>
  </si>
  <si>
    <t>小中河水力发电站</t>
  </si>
  <si>
    <t>Water Diversion Power Station, contract signed Feb 2008</t>
  </si>
  <si>
    <t>http://www.hydroworld.com/index/display/article-display/articles/hrhrw/News/China_agrees_to_help_build_Vietnams_214-MW_Seo_Chong_Ho.html</t>
  </si>
  <si>
    <t>Cua Dat Hydroelectric Dam</t>
  </si>
  <si>
    <t>Chu River, Thanh Hoa Province</t>
  </si>
  <si>
    <t>Irrigation
Hydroelectricity</t>
  </si>
  <si>
    <t xml:space="preserve">97 MW </t>
  </si>
  <si>
    <t>Ministry of Agriculture and Rural Development (Vietnam)</t>
  </si>
  <si>
    <t>Vinaconex</t>
  </si>
  <si>
    <t>China National Heavy Machinery Corporation; Dong Fang Electrical Machinery Company</t>
  </si>
  <si>
    <t xml:space="preserve">Anticipated that the first turbine will begin operating in December 2008; Second in Feburary 2009. Sinosure is insuring a buyer credit ($15.6 million) and a commercial credit ($2.5 million) for BNP Paribas Bank’s loan of $18.1 million to the Vietnam Construction Export and Import Corporation (Vinaconex), which is building the Cua Dat Hydroelectric Plant in Vietnam ($100 million)
Vinaconex has a BOT contract
Dongfang contract valued at US$18 million to design manufacture and install two turbine generator sets.
Motor was sourced from China National Heavy Machinery Cooperation </t>
  </si>
  <si>
    <t>Nam Mu Hydropower Station</t>
  </si>
  <si>
    <t>Yunnan Machinery Export Import Import Company
Song Da (Vietnam)</t>
  </si>
  <si>
    <t xml:space="preserve">Phuoc Hoa Water Resources project  </t>
  </si>
  <si>
    <t>Be River</t>
  </si>
  <si>
    <t>Contracted awarded to Sinohydro December 2007;  slow progress resulted in a supplementary loan approved 9 March 2011 to finish the project</t>
  </si>
  <si>
    <t>Tuyen Quang Hydropower Project</t>
  </si>
  <si>
    <t>Gam River</t>
  </si>
  <si>
    <t>342 MW</t>
  </si>
  <si>
    <t>EVN</t>
  </si>
  <si>
    <t>Song Da Corporation</t>
  </si>
  <si>
    <t>Yunnan Machinery Export Import Import Company
Northwest Hydro Consulting Engineers (CHECC)</t>
  </si>
  <si>
    <t>Resettlement issues (23,000 people) see http://english.vietnamnet.vn/politics/2006/10/621854/</t>
  </si>
  <si>
    <t>Song Da Corporation had an BOT contract Anticipating completion in 2008</t>
  </si>
  <si>
    <t>http://english.vietnamnet.vn/politics/2006/10/621854/</t>
  </si>
  <si>
    <t>Xiaozhong (aka Lao Cai) Hydropower Station</t>
  </si>
  <si>
    <t>Xiao Zhong River</t>
  </si>
  <si>
    <t>World Bank</t>
  </si>
  <si>
    <t>China Southern Power Grid, EVN</t>
  </si>
  <si>
    <t>Partnership formed in 2006, first turbines to come online by March 2010. CSG/EVN (Vietnam and China Power Investment Co., Ltd. was established in November 14, 2006 by the Southern Power Grid Company and Vietnam in the first 49:51 of the power companies to set up than the shares)</t>
  </si>
  <si>
    <t>Quang Ngai, Kon Tum</t>
  </si>
  <si>
    <t>Dak Drinh Hydropower Project</t>
  </si>
  <si>
    <t>125 MW</t>
  </si>
  <si>
    <t>Dak Drinh Hydropower Plant Joint Stock Company of Vietnam</t>
  </si>
  <si>
    <t>Dongfang to supply equipment, materials and technical services (contract signed July 13, 2011 - valued at $15.5 million)</t>
  </si>
  <si>
    <t>Hoi Xuan hydropower project</t>
  </si>
  <si>
    <t>Chongqing Foreign Trade and Economic Cooperation (Group) Co., Ltd</t>
  </si>
  <si>
    <t>Zambia</t>
  </si>
  <si>
    <t>Kafue Lower Gorge Power Station</t>
  </si>
  <si>
    <t>Kafue River</t>
  </si>
  <si>
    <t>Hydropower - retrofit</t>
  </si>
  <si>
    <t>Zesco
Sinohydro 
China Development Bank</t>
  </si>
  <si>
    <t>SinoZam</t>
  </si>
  <si>
    <t>MOU signed 2003
Sinozam Power Corporation is a JV between ZESCO and two Chinese firms - will build and operate the plant for 30 years before handing it back</t>
  </si>
  <si>
    <t xml:space="preserve">The International Finance Corporation has recommended a reduction to 600MW for environmental reasons. Conducted a $48 million feasibility study in 2008. </t>
  </si>
  <si>
    <t>China Development Bank (CDB) offered on May 11th 2010 to provide one billion dollars (787 million euros) for Kafue Lower Gorge and proposed Sinohydro to develop the project. Power purchase agreement to be signed by April 2011. 
Africa Development fund to provide 70% of funds; Sinohydro and Zesco to provide remaining 30%</t>
  </si>
  <si>
    <t xml:space="preserve">Lusiwasi Extension </t>
  </si>
  <si>
    <t>Lusiwasi River</t>
  </si>
  <si>
    <t>ZESCO</t>
  </si>
  <si>
    <t>Rehabilitation stage</t>
  </si>
  <si>
    <t xml:space="preserve">New letters of intent were signed by CNEEC and ZESCO Power Corporation on the Lusiwasi and Lunzua hydropower projects, with a total value of $189.9 million. </t>
  </si>
  <si>
    <t>http://www.sinomach.com.cn/templates/T_news_en/content.aspx?nodeid=161&amp;page=ContentPage&amp;contentid=2315</t>
  </si>
  <si>
    <t xml:space="preserve">Itezhi-Tezhi hydropower project </t>
  </si>
  <si>
    <t>India Exim Bank</t>
  </si>
  <si>
    <t>ZESCO
Tata Afica Holdings</t>
  </si>
  <si>
    <t xml:space="preserve">Alstom </t>
  </si>
  <si>
    <t>Sinohydro has an EPC contract worth $156 million</t>
  </si>
  <si>
    <t>Alstom to supply turbines and generators</t>
  </si>
  <si>
    <t>Sinohydro has an EPC contract; 85% of the project equipment must be sourced from India. EPC contract valued at $200 million.</t>
  </si>
  <si>
    <t>http://www.tradingmarkets.com/.site/news/Stock%20News/2213422/</t>
  </si>
  <si>
    <t>Lumangwe Falls</t>
  </si>
  <si>
    <t>Kalungwishi River</t>
  </si>
  <si>
    <t>ZESCO; unnamed Chinese firm</t>
  </si>
  <si>
    <t>http://allafrica.com/stories/200911090164.html</t>
  </si>
  <si>
    <t xml:space="preserve">Kalungushi hydropower project </t>
  </si>
  <si>
    <t>120MW</t>
  </si>
  <si>
    <t xml:space="preserve">China National Electric Equipment Corporation </t>
  </si>
  <si>
    <t>Batoka Gorge</t>
  </si>
  <si>
    <t>Zimbabwe</t>
  </si>
  <si>
    <t xml:space="preserve">The dam's reservoir would severely constrain the breeding opportunities for cliff-nesting raptors, and given the reduced space and competitive dominance shown by some raptors, some species may no longer be able to survive there. </t>
  </si>
  <si>
    <t>Three unamed Chinese companies are the builders</t>
  </si>
  <si>
    <t>http://allafrica.com/stories/201002150068.html</t>
  </si>
  <si>
    <t>Kariba North Bank Hydropower Station</t>
  </si>
  <si>
    <t xml:space="preserve">Zambezi River  </t>
  </si>
  <si>
    <t>Hydropower extension</t>
  </si>
  <si>
    <t>China Exim Bank (85%), Development Bank of Southern Africa (15%)</t>
  </si>
  <si>
    <t>Sinosure (political risk)</t>
  </si>
  <si>
    <t>Contract signed in late November 2007; 
China EXIM provided addition funds to double the capacity. China Exim Bank providing 85% of EPC contract value - in the form of buyers credit; remainder provided by Development Bank of Southern Africa.
Sinohydro contract value $279 million</t>
  </si>
  <si>
    <t>http://www.lusakatimes.com/?p=1572, http://af.reuters.com/article/topNews/idAFJOE67I07Z20100819</t>
  </si>
  <si>
    <t>Basilwizi Trust</t>
  </si>
  <si>
    <t>Musonda Hydropower Station</t>
  </si>
  <si>
    <t>Rehabilitation and upgrading</t>
  </si>
  <si>
    <t>Feasibility study on the rehabilitation and upgrading of the power plant</t>
  </si>
  <si>
    <t>Gwayi-Shangani Dam</t>
  </si>
  <si>
    <t>unamed Chinese company</t>
  </si>
  <si>
    <t>Kariba South Bank Expansion</t>
  </si>
  <si>
    <t>Hydropower Extension</t>
  </si>
  <si>
    <t>Zimbabwe Electricity Supply Authority</t>
  </si>
  <si>
    <t>MOU signed 2011 valid until 3 December 2012. Zimbabwe originally declared Sinohydro's bid invalid but was later reinstated by a Cabinet decision of October 2012.</t>
  </si>
  <si>
    <t>China’s Export and Import bank will provide a $250-million loan. The Infrastructure Development Bank of Zimbabwe is expected to raise $150 million.</t>
  </si>
  <si>
    <t>Sekong</t>
  </si>
  <si>
    <t>Sekaman 2</t>
  </si>
  <si>
    <t>Xekaman River</t>
  </si>
  <si>
    <t>MOU signed between CIWEC and Lao Electricity Company on September 10 2012. MOU specifies a EPC contract</t>
  </si>
  <si>
    <t>色坎曼2水电</t>
  </si>
  <si>
    <t>ADB funded transmission line for the project.</t>
  </si>
  <si>
    <t>Pokhara</t>
  </si>
  <si>
    <t>Upper Marty Hydropower Station</t>
  </si>
  <si>
    <t>Marty River</t>
  </si>
  <si>
    <t>Sinohydro announced 27 September 2012 that it had won the construction and installation of electron mechanical equipment and metal structure for Upper Marty Hydropower Station in Nepal.</t>
  </si>
  <si>
    <t>Number of Dams:</t>
  </si>
  <si>
    <t>Types of Dams:</t>
  </si>
  <si>
    <t>Flood Control</t>
  </si>
  <si>
    <t>Unknown</t>
  </si>
  <si>
    <t>Size of Projects:</t>
  </si>
  <si>
    <t>Regions:</t>
  </si>
  <si>
    <t>South-east Asia</t>
  </si>
  <si>
    <t>Asia (East)</t>
  </si>
  <si>
    <t>Asia (South)</t>
  </si>
  <si>
    <t>Asia (South East)</t>
  </si>
  <si>
    <t>PNG</t>
  </si>
  <si>
    <t>Status Unknown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</si>
</sst>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d/yy\ h:mm\ AM/PM"/>
    <numFmt numFmtId="166" formatCode="\$#,##0_);[Red]&quot;($&quot;#,##0\)"/>
  </numFmts>
  <fonts count="81">
    <font>
      <sz val="12"/>
      <color theme="1"/>
      <name val="Calibri"/>
      <family val="2"/>
    </font>
    <font>
      <sz val="12"/>
      <color indexed="8"/>
      <name val="Calibri"/>
      <family val="2"/>
    </font>
    <font>
      <sz val="11"/>
      <color indexed="8"/>
      <name val="宋体"/>
      <family val="2"/>
    </font>
    <font>
      <b/>
      <sz val="20"/>
      <name val="Arial"/>
      <family val="2"/>
    </font>
    <font>
      <sz val="20"/>
      <name val="Arial"/>
      <family val="2"/>
    </font>
    <font>
      <b/>
      <sz val="10"/>
      <name val="Arial"/>
      <family val="2"/>
    </font>
    <font>
      <sz val="10"/>
      <name val="Arial"/>
      <family val="2"/>
    </font>
    <font>
      <b/>
      <sz val="10"/>
      <color indexed="8"/>
      <name val="Arial"/>
      <family val="2"/>
    </font>
    <font>
      <sz val="10"/>
      <color indexed="8"/>
      <name val="Arial"/>
      <family val="2"/>
    </font>
    <font>
      <sz val="12"/>
      <color indexed="8"/>
      <name val="宋体"/>
      <family val="0"/>
    </font>
    <font>
      <sz val="15"/>
      <color indexed="8"/>
      <name val="宋体"/>
      <family val="0"/>
    </font>
    <font>
      <u val="single"/>
      <sz val="12.5"/>
      <color indexed="39"/>
      <name val="Verdana"/>
      <family val="2"/>
    </font>
    <font>
      <b/>
      <sz val="13.5"/>
      <color indexed="8"/>
      <name val="宋体"/>
      <family val="0"/>
    </font>
    <font>
      <u val="single"/>
      <sz val="10"/>
      <color indexed="39"/>
      <name val="Arial"/>
      <family val="2"/>
    </font>
    <font>
      <u val="single"/>
      <sz val="10"/>
      <name val="Arial"/>
      <family val="2"/>
    </font>
    <font>
      <u val="single"/>
      <sz val="10"/>
      <color indexed="12"/>
      <name val="Arial"/>
      <family val="0"/>
    </font>
    <font>
      <sz val="10"/>
      <name val="Arial Unicode MS"/>
      <family val="2"/>
    </font>
    <font>
      <sz val="10"/>
      <name val="Osaka"/>
      <family val="2"/>
    </font>
    <font>
      <sz val="10"/>
      <name val="Apple Symbols"/>
      <family val="2"/>
    </font>
    <font>
      <sz val="11"/>
      <color indexed="8"/>
      <name val="Arial"/>
      <family val="2"/>
    </font>
    <font>
      <i/>
      <sz val="10"/>
      <name val="Arial"/>
      <family val="2"/>
    </font>
    <font>
      <sz val="10"/>
      <color indexed="12"/>
      <name val="Arial"/>
      <family val="2"/>
    </font>
    <font>
      <sz val="10"/>
      <name val="ヒラギノ角ゴ Pro W6"/>
      <family val="2"/>
    </font>
    <font>
      <sz val="10"/>
      <name val="Microsoft Yi Baiti"/>
      <family val="2"/>
    </font>
    <font>
      <sz val="10"/>
      <name val="Mona Lisa Solid ITC TT"/>
      <family val="2"/>
    </font>
    <font>
      <sz val="10"/>
      <name val="儷宋 Pro"/>
      <family val="2"/>
    </font>
    <font>
      <sz val="11"/>
      <color indexed="8"/>
      <name val="Calibri"/>
      <family val="2"/>
    </font>
    <font>
      <sz val="10"/>
      <name val="細明體"/>
      <family val="0"/>
    </font>
    <font>
      <sz val="10"/>
      <color indexed="8"/>
      <name val="宋体"/>
      <family val="2"/>
    </font>
    <font>
      <sz val="10"/>
      <name val="宋体"/>
      <family val="0"/>
    </font>
    <font>
      <sz val="10"/>
      <color indexed="8"/>
      <name val="Calibri"/>
      <family val="0"/>
    </font>
    <font>
      <sz val="10"/>
      <name val="华文仿宋"/>
      <family val="0"/>
    </font>
    <font>
      <sz val="11"/>
      <color indexed="9"/>
      <name val="宋体"/>
      <family val="0"/>
    </font>
    <font>
      <sz val="11"/>
      <color indexed="17"/>
      <name val="宋体"/>
      <family val="0"/>
    </font>
    <font>
      <sz val="11"/>
      <color indexed="2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9"/>
      <name val="宋体"/>
      <family val="0"/>
    </font>
    <font>
      <b/>
      <sz val="11"/>
      <color indexed="8"/>
      <name val="宋体"/>
      <family val="0"/>
    </font>
    <font>
      <i/>
      <sz val="11"/>
      <color indexed="23"/>
      <name val="宋体"/>
      <family val="0"/>
    </font>
    <font>
      <sz val="11"/>
      <color indexed="10"/>
      <name val="宋体"/>
      <family val="0"/>
    </font>
    <font>
      <b/>
      <sz val="11"/>
      <color indexed="52"/>
      <name val="宋体"/>
      <family val="0"/>
    </font>
    <font>
      <sz val="11"/>
      <color indexed="62"/>
      <name val="宋体"/>
      <family val="0"/>
    </font>
    <font>
      <b/>
      <sz val="11"/>
      <color indexed="63"/>
      <name val="宋体"/>
      <family val="0"/>
    </font>
    <font>
      <sz val="11"/>
      <color indexed="60"/>
      <name val="宋体"/>
      <family val="0"/>
    </font>
    <font>
      <sz val="11"/>
      <color indexed="52"/>
      <name val="宋体"/>
      <family val="0"/>
    </font>
    <font>
      <b/>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2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43"/>
        <bgColor indexed="64"/>
      </patternFill>
    </fill>
    <fill>
      <patternFill patternType="solid">
        <fgColor indexed="29"/>
        <bgColor indexed="64"/>
      </patternFill>
    </fill>
    <fill>
      <patternFill patternType="solid">
        <fgColor indexed="29"/>
        <bgColor indexed="64"/>
      </patternFill>
    </fill>
    <fill>
      <patternFill patternType="solid">
        <fgColor indexed="47"/>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 fillId="8"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1" borderId="0" applyNumberFormat="0" applyBorder="0" applyProtection="0">
      <alignment vertical="center"/>
    </xf>
    <xf numFmtId="0" fontId="2" fillId="12" borderId="0" applyNumberFormat="0" applyBorder="0" applyProtection="0">
      <alignment vertical="center"/>
    </xf>
    <xf numFmtId="0" fontId="2" fillId="13" borderId="0" applyNumberFormat="0" applyBorder="0" applyProtection="0">
      <alignment vertical="center"/>
    </xf>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 fillId="20" borderId="0" applyNumberFormat="0" applyBorder="0" applyProtection="0">
      <alignment vertical="center"/>
    </xf>
    <xf numFmtId="0" fontId="2" fillId="21" borderId="0" applyNumberFormat="0" applyBorder="0" applyProtection="0">
      <alignment vertical="center"/>
    </xf>
    <xf numFmtId="0" fontId="2" fillId="22" borderId="0" applyNumberFormat="0" applyBorder="0" applyProtection="0">
      <alignment vertical="center"/>
    </xf>
    <xf numFmtId="0" fontId="2" fillId="11" borderId="0" applyNumberFormat="0" applyBorder="0" applyProtection="0">
      <alignment vertical="center"/>
    </xf>
    <xf numFmtId="0" fontId="2" fillId="20" borderId="0" applyNumberFormat="0" applyBorder="0" applyProtection="0">
      <alignment vertical="center"/>
    </xf>
    <xf numFmtId="0" fontId="2" fillId="23" borderId="0" applyNumberFormat="0" applyBorder="0" applyProtection="0">
      <alignment vertical="center"/>
    </xf>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32" fillId="30" borderId="0" applyNumberFormat="0" applyBorder="0" applyProtection="0">
      <alignment vertical="center"/>
    </xf>
    <xf numFmtId="0" fontId="32" fillId="21" borderId="0" applyNumberFormat="0" applyBorder="0" applyProtection="0">
      <alignment vertical="center"/>
    </xf>
    <xf numFmtId="0" fontId="32" fillId="22" borderId="0" applyNumberFormat="0" applyBorder="0" applyProtection="0">
      <alignment vertical="center"/>
    </xf>
    <xf numFmtId="0" fontId="32" fillId="31" borderId="0" applyNumberFormat="0" applyBorder="0" applyProtection="0">
      <alignment vertical="center"/>
    </xf>
    <xf numFmtId="0" fontId="32" fillId="32" borderId="0" applyNumberFormat="0" applyBorder="0" applyProtection="0">
      <alignment vertical="center"/>
    </xf>
    <xf numFmtId="0" fontId="32" fillId="33" borderId="0" applyNumberFormat="0" applyBorder="0" applyProtection="0">
      <alignment vertical="center"/>
    </xf>
    <xf numFmtId="0" fontId="65" fillId="34" borderId="0" applyNumberFormat="0" applyBorder="0" applyAlignment="0" applyProtection="0"/>
    <xf numFmtId="0" fontId="65" fillId="35" borderId="0" applyNumberFormat="0" applyBorder="0" applyAlignment="0" applyProtection="0"/>
    <xf numFmtId="0" fontId="65" fillId="36" borderId="0" applyNumberFormat="0" applyBorder="0" applyAlignment="0" applyProtection="0"/>
    <xf numFmtId="0" fontId="65" fillId="37" borderId="0" applyNumberFormat="0" applyBorder="0" applyAlignment="0" applyProtection="0"/>
    <xf numFmtId="0" fontId="65" fillId="38" borderId="0" applyNumberFormat="0" applyBorder="0" applyAlignment="0" applyProtection="0"/>
    <xf numFmtId="0" fontId="65" fillId="39" borderId="0" applyNumberFormat="0" applyBorder="0" applyAlignment="0" applyProtection="0"/>
    <xf numFmtId="0" fontId="66" fillId="40" borderId="0" applyNumberFormat="0" applyBorder="0" applyAlignment="0" applyProtection="0"/>
    <xf numFmtId="0" fontId="67" fillId="41" borderId="1" applyNumberFormat="0" applyAlignment="0" applyProtection="0"/>
    <xf numFmtId="0" fontId="68" fillId="4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43"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1" fillId="0" borderId="0" applyNumberFormat="0" applyFill="0" applyBorder="0" applyProtection="0">
      <alignment vertical="center"/>
    </xf>
    <xf numFmtId="0" fontId="74" fillId="44" borderId="1" applyNumberFormat="0" applyAlignment="0" applyProtection="0"/>
    <xf numFmtId="0" fontId="75" fillId="0" borderId="6" applyNumberFormat="0" applyFill="0" applyAlignment="0" applyProtection="0"/>
    <xf numFmtId="0" fontId="76" fillId="45" borderId="0" applyNumberFormat="0" applyBorder="0" applyAlignment="0" applyProtection="0"/>
    <xf numFmtId="0" fontId="2" fillId="0" borderId="0">
      <alignment vertical="center"/>
      <protection/>
    </xf>
    <xf numFmtId="0" fontId="0" fillId="46" borderId="7" applyNumberFormat="0" applyFont="0" applyAlignment="0" applyProtection="0"/>
    <xf numFmtId="0" fontId="77" fillId="41"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0" fontId="33" fillId="10" borderId="0" applyNumberFormat="0" applyBorder="0" applyProtection="0">
      <alignment vertical="center"/>
    </xf>
    <xf numFmtId="0" fontId="34" fillId="9" borderId="0" applyNumberFormat="0" applyBorder="0" applyProtection="0">
      <alignment vertical="center"/>
    </xf>
    <xf numFmtId="0" fontId="32" fillId="47" borderId="0" applyNumberFormat="0" applyBorder="0" applyProtection="0">
      <alignment vertical="center"/>
    </xf>
    <xf numFmtId="0" fontId="32" fillId="48" borderId="0" applyNumberFormat="0" applyBorder="0" applyProtection="0">
      <alignment vertical="center"/>
    </xf>
    <xf numFmtId="0" fontId="32" fillId="49" borderId="0" applyNumberFormat="0" applyBorder="0" applyProtection="0">
      <alignment vertical="center"/>
    </xf>
    <xf numFmtId="0" fontId="32" fillId="31" borderId="0" applyNumberFormat="0" applyBorder="0" applyProtection="0">
      <alignment vertical="center"/>
    </xf>
    <xf numFmtId="0" fontId="32" fillId="32" borderId="0" applyNumberFormat="0" applyBorder="0" applyProtection="0">
      <alignment vertical="center"/>
    </xf>
    <xf numFmtId="0" fontId="32" fillId="50" borderId="0" applyNumberFormat="0" applyBorder="0" applyProtection="0">
      <alignment vertical="center"/>
    </xf>
    <xf numFmtId="0" fontId="35" fillId="0" borderId="0" applyNumberFormat="0" applyFill="0" applyBorder="0" applyProtection="0">
      <alignment vertical="center"/>
    </xf>
    <xf numFmtId="0" fontId="36" fillId="0" borderId="10" applyNumberFormat="0" applyFill="0" applyProtection="0">
      <alignment vertical="center"/>
    </xf>
    <xf numFmtId="0" fontId="37" fillId="0" borderId="11" applyNumberFormat="0" applyFill="0" applyProtection="0">
      <alignment vertical="center"/>
    </xf>
    <xf numFmtId="0" fontId="38" fillId="0" borderId="12" applyNumberFormat="0" applyFill="0" applyProtection="0">
      <alignment vertical="center"/>
    </xf>
    <xf numFmtId="0" fontId="38" fillId="0" borderId="0" applyNumberFormat="0" applyFill="0" applyBorder="0" applyProtection="0">
      <alignment vertical="center"/>
    </xf>
    <xf numFmtId="0" fontId="39" fillId="51" borderId="13" applyNumberFormat="0" applyProtection="0">
      <alignment vertical="center"/>
    </xf>
    <xf numFmtId="0" fontId="40" fillId="0" borderId="14" applyNumberFormat="0" applyFill="0" applyProtection="0">
      <alignment vertical="center"/>
    </xf>
    <xf numFmtId="0" fontId="2" fillId="52" borderId="15" applyNumberFormat="0" applyProtection="0">
      <alignment vertical="center"/>
    </xf>
    <xf numFmtId="0" fontId="41" fillId="0" borderId="0" applyNumberFormat="0" applyFill="0" applyBorder="0" applyProtection="0">
      <alignment vertical="center"/>
    </xf>
    <xf numFmtId="0" fontId="42" fillId="0" borderId="0" applyNumberFormat="0" applyFill="0" applyBorder="0" applyProtection="0">
      <alignment vertical="center"/>
    </xf>
    <xf numFmtId="0" fontId="43" fillId="53" borderId="16" applyNumberFormat="0" applyProtection="0">
      <alignment vertical="center"/>
    </xf>
    <xf numFmtId="0" fontId="44" fillId="13" borderId="16" applyNumberFormat="0" applyProtection="0">
      <alignment vertical="center"/>
    </xf>
    <xf numFmtId="0" fontId="45" fillId="53" borderId="17" applyNumberFormat="0" applyProtection="0">
      <alignment vertical="center"/>
    </xf>
    <xf numFmtId="0" fontId="46" fillId="54" borderId="0" applyNumberFormat="0" applyBorder="0" applyProtection="0">
      <alignment vertical="center"/>
    </xf>
    <xf numFmtId="0" fontId="47" fillId="0" borderId="18" applyNumberFormat="0" applyFill="0" applyProtection="0">
      <alignment vertical="center"/>
    </xf>
  </cellStyleXfs>
  <cellXfs count="162">
    <xf numFmtId="0" fontId="0" fillId="0" borderId="0" xfId="0" applyFont="1" applyAlignment="1">
      <alignment/>
    </xf>
    <xf numFmtId="0" fontId="3" fillId="53" borderId="0" xfId="74" applyFont="1" applyFill="1" applyBorder="1" applyAlignment="1">
      <alignment horizontal="left" vertical="center"/>
      <protection/>
    </xf>
    <xf numFmtId="0" fontId="4" fillId="53" borderId="0" xfId="74" applyFont="1" applyFill="1" applyBorder="1" applyAlignment="1">
      <alignment vertical="center"/>
      <protection/>
    </xf>
    <xf numFmtId="164" fontId="3" fillId="55" borderId="0" xfId="74" applyNumberFormat="1" applyFont="1" applyFill="1" applyBorder="1" applyAlignment="1">
      <alignment vertical="center"/>
      <protection/>
    </xf>
    <xf numFmtId="0" fontId="3" fillId="55" borderId="0" xfId="74" applyFont="1" applyFill="1" applyBorder="1" applyAlignment="1">
      <alignment horizontal="left" vertical="center"/>
      <protection/>
    </xf>
    <xf numFmtId="14" fontId="5" fillId="0" borderId="0" xfId="74" applyNumberFormat="1" applyFont="1" applyFill="1" applyBorder="1" applyAlignment="1">
      <alignment horizontal="left" vertical="center"/>
      <protection/>
    </xf>
    <xf numFmtId="165" fontId="6" fillId="0" borderId="0" xfId="74" applyNumberFormat="1" applyFont="1" applyFill="1" applyBorder="1" applyAlignment="1">
      <alignment horizontal="left" vertical="center"/>
      <protection/>
    </xf>
    <xf numFmtId="0" fontId="5" fillId="0" borderId="0" xfId="74" applyFont="1" applyFill="1" applyBorder="1" applyAlignment="1">
      <alignment horizontal="left" vertical="center"/>
      <protection/>
    </xf>
    <xf numFmtId="0" fontId="6" fillId="0" borderId="0" xfId="74" applyFont="1" applyFill="1" applyBorder="1" applyAlignment="1">
      <alignment horizontal="left" vertical="center"/>
      <protection/>
    </xf>
    <xf numFmtId="164" fontId="6" fillId="0" borderId="0" xfId="74" applyNumberFormat="1" applyFont="1" applyFill="1" applyBorder="1" applyAlignment="1">
      <alignment vertical="center"/>
      <protection/>
    </xf>
    <xf numFmtId="0" fontId="5" fillId="53" borderId="19" xfId="74" applyFont="1" applyFill="1" applyBorder="1" applyAlignment="1">
      <alignment horizontal="left" vertical="center" wrapText="1"/>
      <protection/>
    </xf>
    <xf numFmtId="0" fontId="5" fillId="20" borderId="19" xfId="74" applyFont="1" applyFill="1" applyBorder="1" applyAlignment="1">
      <alignment horizontal="left" vertical="center" wrapText="1"/>
      <protection/>
    </xf>
    <xf numFmtId="0" fontId="5" fillId="56" borderId="19" xfId="74" applyFont="1" applyFill="1" applyBorder="1" applyAlignment="1">
      <alignment horizontal="left" vertical="center" wrapText="1"/>
      <protection/>
    </xf>
    <xf numFmtId="0" fontId="5" fillId="57" borderId="19" xfId="74" applyFont="1" applyFill="1" applyBorder="1" applyAlignment="1">
      <alignment horizontal="left" vertical="center" wrapText="1"/>
      <protection/>
    </xf>
    <xf numFmtId="164" fontId="5" fillId="57" borderId="19" xfId="74" applyNumberFormat="1" applyFont="1" applyFill="1" applyBorder="1" applyAlignment="1">
      <alignment horizontal="left" vertical="center" wrapText="1"/>
      <protection/>
    </xf>
    <xf numFmtId="0" fontId="5" fillId="58" borderId="19" xfId="74" applyFont="1" applyFill="1" applyBorder="1" applyAlignment="1">
      <alignment horizontal="left" vertical="center" wrapText="1"/>
      <protection/>
    </xf>
    <xf numFmtId="0" fontId="7" fillId="58" borderId="19" xfId="74" applyFont="1" applyFill="1" applyBorder="1" applyAlignment="1">
      <alignment horizontal="left" vertical="center" wrapText="1"/>
      <protection/>
    </xf>
    <xf numFmtId="0" fontId="5" fillId="55" borderId="19" xfId="74" applyFont="1" applyFill="1" applyBorder="1" applyAlignment="1">
      <alignment horizontal="left" vertical="center" wrapText="1"/>
      <protection/>
    </xf>
    <xf numFmtId="0" fontId="5" fillId="59" borderId="19" xfId="74" applyFont="1" applyFill="1" applyBorder="1" applyAlignment="1">
      <alignment horizontal="left" vertical="center" wrapText="1"/>
      <protection/>
    </xf>
    <xf numFmtId="0" fontId="5" fillId="60" borderId="19" xfId="74" applyFont="1" applyFill="1" applyBorder="1" applyAlignment="1">
      <alignment horizontal="left" vertical="center" wrapText="1"/>
      <protection/>
    </xf>
    <xf numFmtId="0" fontId="5" fillId="53" borderId="0" xfId="74" applyFont="1" applyFill="1" applyBorder="1" applyAlignment="1">
      <alignment horizontal="left" vertical="center" wrapText="1"/>
      <protection/>
    </xf>
    <xf numFmtId="14" fontId="6" fillId="0" borderId="19" xfId="74" applyNumberFormat="1" applyFont="1" applyFill="1" applyBorder="1" applyAlignment="1">
      <alignment horizontal="left" vertical="center" wrapText="1"/>
      <protection/>
    </xf>
    <xf numFmtId="0" fontId="6" fillId="0" borderId="19" xfId="74" applyFont="1" applyFill="1" applyBorder="1" applyAlignment="1">
      <alignment horizontal="left" vertical="center" wrapText="1"/>
      <protection/>
    </xf>
    <xf numFmtId="0" fontId="5" fillId="0" borderId="19" xfId="74" applyFont="1" applyFill="1" applyBorder="1" applyAlignment="1">
      <alignment horizontal="left" vertical="center" wrapText="1"/>
      <protection/>
    </xf>
    <xf numFmtId="0" fontId="8" fillId="0" borderId="19" xfId="74" applyFont="1" applyFill="1" applyBorder="1" applyAlignment="1">
      <alignment vertical="center" wrapText="1"/>
      <protection/>
    </xf>
    <xf numFmtId="17" fontId="6" fillId="0" borderId="19" xfId="74" applyNumberFormat="1" applyFont="1" applyFill="1" applyBorder="1" applyAlignment="1">
      <alignment horizontal="left" vertical="center" wrapText="1"/>
      <protection/>
    </xf>
    <xf numFmtId="0" fontId="6" fillId="0" borderId="0" xfId="74" applyFont="1" applyFill="1" applyBorder="1" applyAlignment="1">
      <alignment horizontal="left" vertical="center" wrapText="1"/>
      <protection/>
    </xf>
    <xf numFmtId="0" fontId="9" fillId="0" borderId="19" xfId="74" applyFont="1" applyFill="1" applyBorder="1">
      <alignment vertical="center"/>
      <protection/>
    </xf>
    <xf numFmtId="0" fontId="2" fillId="0" borderId="19" xfId="74" applyFill="1" applyBorder="1" applyAlignment="1">
      <alignment vertical="center" wrapText="1"/>
      <protection/>
    </xf>
    <xf numFmtId="0" fontId="10" fillId="0" borderId="19" xfId="74" applyFont="1" applyFill="1" applyBorder="1">
      <alignment vertical="center"/>
      <protection/>
    </xf>
    <xf numFmtId="164" fontId="6" fillId="0" borderId="19" xfId="74" applyNumberFormat="1" applyFont="1" applyFill="1" applyBorder="1" applyAlignment="1">
      <alignment vertical="center" wrapText="1"/>
      <protection/>
    </xf>
    <xf numFmtId="0" fontId="6" fillId="61" borderId="0" xfId="74" applyFont="1" applyFill="1" applyBorder="1" applyAlignment="1">
      <alignment horizontal="left" vertical="center" wrapText="1"/>
      <protection/>
    </xf>
    <xf numFmtId="0" fontId="11" fillId="0" borderId="19" xfId="70" applyNumberFormat="1" applyFont="1" applyFill="1" applyBorder="1" applyProtection="1">
      <alignment vertical="center"/>
      <protection/>
    </xf>
    <xf numFmtId="0" fontId="2" fillId="0" borderId="0" xfId="74" applyFill="1" applyBorder="1" applyAlignment="1">
      <alignment vertical="center" wrapText="1"/>
      <protection/>
    </xf>
    <xf numFmtId="0" fontId="8" fillId="0" borderId="19" xfId="74" applyFont="1" applyFill="1" applyBorder="1" applyAlignment="1">
      <alignment horizontal="left" vertical="center" wrapText="1"/>
      <protection/>
    </xf>
    <xf numFmtId="0" fontId="2" fillId="0" borderId="0" xfId="74" applyFill="1" applyBorder="1">
      <alignment vertical="center"/>
      <protection/>
    </xf>
    <xf numFmtId="14" fontId="6" fillId="61" borderId="19" xfId="74" applyNumberFormat="1" applyFont="1" applyFill="1" applyBorder="1" applyAlignment="1">
      <alignment horizontal="left" vertical="center" wrapText="1"/>
      <protection/>
    </xf>
    <xf numFmtId="0" fontId="6" fillId="61" borderId="19" xfId="74" applyFont="1" applyFill="1" applyBorder="1" applyAlignment="1">
      <alignment horizontal="left" vertical="center" wrapText="1"/>
      <protection/>
    </xf>
    <xf numFmtId="0" fontId="5" fillId="61" borderId="19" xfId="74" applyFont="1" applyFill="1" applyBorder="1" applyAlignment="1">
      <alignment horizontal="left" vertical="center" wrapText="1"/>
      <protection/>
    </xf>
    <xf numFmtId="0" fontId="8" fillId="61" borderId="19" xfId="74" applyFont="1" applyFill="1" applyBorder="1" applyAlignment="1">
      <alignment vertical="center" wrapText="1"/>
      <protection/>
    </xf>
    <xf numFmtId="164" fontId="6" fillId="61" borderId="19" xfId="74" applyNumberFormat="1" applyFont="1" applyFill="1" applyBorder="1" applyAlignment="1">
      <alignment vertical="center" wrapText="1"/>
      <protection/>
    </xf>
    <xf numFmtId="1" fontId="6" fillId="61" borderId="19" xfId="74" applyNumberFormat="1" applyFont="1" applyFill="1" applyBorder="1" applyAlignment="1">
      <alignment horizontal="left" vertical="center" wrapText="1"/>
      <protection/>
    </xf>
    <xf numFmtId="3" fontId="6" fillId="61" borderId="19" xfId="74" applyNumberFormat="1" applyFont="1" applyFill="1" applyBorder="1" applyAlignment="1">
      <alignment horizontal="left" vertical="center" wrapText="1"/>
      <protection/>
    </xf>
    <xf numFmtId="3" fontId="6" fillId="61" borderId="0" xfId="74" applyNumberFormat="1" applyFont="1" applyFill="1" applyBorder="1" applyAlignment="1">
      <alignment horizontal="left" vertical="center" wrapText="1"/>
      <protection/>
    </xf>
    <xf numFmtId="0" fontId="8" fillId="0" borderId="19" xfId="74" applyFont="1" applyBorder="1" applyAlignment="1">
      <alignment vertical="center" wrapText="1"/>
      <protection/>
    </xf>
    <xf numFmtId="0" fontId="8" fillId="61" borderId="19" xfId="74" applyFont="1" applyFill="1" applyBorder="1" applyAlignment="1">
      <alignment horizontal="left" vertical="center" wrapText="1"/>
      <protection/>
    </xf>
    <xf numFmtId="17" fontId="6" fillId="61" borderId="19" xfId="74" applyNumberFormat="1" applyFont="1" applyFill="1" applyBorder="1" applyAlignment="1">
      <alignment horizontal="left" vertical="center" wrapText="1"/>
      <protection/>
    </xf>
    <xf numFmtId="0" fontId="12" fillId="61" borderId="19" xfId="74" applyFont="1" applyFill="1" applyBorder="1" applyAlignment="1">
      <alignment vertical="center" wrapText="1"/>
      <protection/>
    </xf>
    <xf numFmtId="0" fontId="11" fillId="61" borderId="19" xfId="70" applyFont="1" applyFill="1" applyBorder="1">
      <alignment vertical="center"/>
    </xf>
    <xf numFmtId="0" fontId="8" fillId="0" borderId="0" xfId="74" applyNumberFormat="1" applyFont="1" applyFill="1" applyBorder="1" applyAlignment="1">
      <alignment horizontal="left" vertical="center" wrapText="1"/>
      <protection/>
    </xf>
    <xf numFmtId="164" fontId="8" fillId="0" borderId="19" xfId="74" applyNumberFormat="1" applyFont="1" applyFill="1" applyBorder="1" applyAlignment="1">
      <alignment vertical="center" wrapText="1"/>
      <protection/>
    </xf>
    <xf numFmtId="0" fontId="2" fillId="0" borderId="19" xfId="74" applyFill="1" applyBorder="1">
      <alignment vertical="center"/>
      <protection/>
    </xf>
    <xf numFmtId="0" fontId="11" fillId="0" borderId="19" xfId="70" applyFill="1" applyBorder="1">
      <alignment vertical="center"/>
    </xf>
    <xf numFmtId="0" fontId="8" fillId="0" borderId="19" xfId="74" applyNumberFormat="1" applyFont="1" applyFill="1" applyBorder="1" applyAlignment="1">
      <alignment horizontal="left" vertical="center" wrapText="1"/>
      <protection/>
    </xf>
    <xf numFmtId="0" fontId="8" fillId="0" borderId="19" xfId="74" applyFont="1" applyFill="1" applyBorder="1">
      <alignment vertical="center"/>
      <protection/>
    </xf>
    <xf numFmtId="166" fontId="6" fillId="61" borderId="19" xfId="74" applyNumberFormat="1" applyFont="1" applyFill="1" applyBorder="1" applyAlignment="1">
      <alignment horizontal="left" vertical="center" wrapText="1"/>
      <protection/>
    </xf>
    <xf numFmtId="0" fontId="2" fillId="61" borderId="19" xfId="74" applyFill="1" applyBorder="1" applyAlignment="1">
      <alignment vertical="center" wrapText="1"/>
      <protection/>
    </xf>
    <xf numFmtId="166" fontId="6" fillId="0" borderId="19" xfId="74" applyNumberFormat="1" applyFont="1" applyFill="1" applyBorder="1" applyAlignment="1">
      <alignment horizontal="left" vertical="center" wrapText="1"/>
      <protection/>
    </xf>
    <xf numFmtId="0" fontId="13" fillId="61" borderId="19" xfId="70" applyNumberFormat="1" applyFont="1" applyFill="1" applyBorder="1" applyAlignment="1" applyProtection="1">
      <alignment horizontal="left" vertical="center" wrapText="1"/>
      <protection/>
    </xf>
    <xf numFmtId="0" fontId="7" fillId="0" borderId="19" xfId="74" applyNumberFormat="1" applyFont="1" applyFill="1" applyBorder="1" applyAlignment="1">
      <alignment horizontal="left" vertical="center" wrapText="1"/>
      <protection/>
    </xf>
    <xf numFmtId="0" fontId="6" fillId="0" borderId="0" xfId="74" applyFont="1" applyBorder="1" applyAlignment="1">
      <alignment horizontal="left" vertical="center" wrapText="1"/>
      <protection/>
    </xf>
    <xf numFmtId="0" fontId="13" fillId="0" borderId="19" xfId="70" applyNumberFormat="1" applyFont="1" applyFill="1" applyBorder="1" applyAlignment="1" applyProtection="1">
      <alignment horizontal="left" vertical="center" wrapText="1"/>
      <protection/>
    </xf>
    <xf numFmtId="0" fontId="8" fillId="0" borderId="0" xfId="74" applyFont="1" applyFill="1" applyBorder="1" applyAlignment="1">
      <alignment vertical="center" wrapText="1"/>
      <protection/>
    </xf>
    <xf numFmtId="3" fontId="6" fillId="0" borderId="19" xfId="74" applyNumberFormat="1" applyFont="1" applyFill="1" applyBorder="1" applyAlignment="1">
      <alignment horizontal="left" vertical="center" wrapText="1"/>
      <protection/>
    </xf>
    <xf numFmtId="0" fontId="14" fillId="0" borderId="19" xfId="74" applyFont="1" applyFill="1" applyBorder="1" applyAlignment="1">
      <alignment horizontal="left" vertical="center" wrapText="1"/>
      <protection/>
    </xf>
    <xf numFmtId="0" fontId="2" fillId="61" borderId="19" xfId="74" applyFill="1" applyBorder="1">
      <alignment vertical="center"/>
      <protection/>
    </xf>
    <xf numFmtId="0" fontId="15" fillId="61" borderId="19" xfId="70" applyNumberFormat="1" applyFont="1" applyFill="1" applyBorder="1" applyAlignment="1" applyProtection="1">
      <alignment horizontal="left" vertical="center" wrapText="1"/>
      <protection/>
    </xf>
    <xf numFmtId="0" fontId="6" fillId="0" borderId="20" xfId="74" applyFont="1" applyFill="1" applyBorder="1" applyAlignment="1">
      <alignment horizontal="left" vertical="center" wrapText="1"/>
      <protection/>
    </xf>
    <xf numFmtId="0" fontId="14" fillId="0" borderId="19" xfId="70" applyNumberFormat="1" applyFont="1" applyFill="1" applyBorder="1" applyAlignment="1" applyProtection="1">
      <alignment horizontal="left" vertical="center" wrapText="1"/>
      <protection/>
    </xf>
    <xf numFmtId="14" fontId="8" fillId="61" borderId="19" xfId="74" applyNumberFormat="1" applyFont="1" applyFill="1" applyBorder="1" applyAlignment="1">
      <alignment horizontal="left" vertical="center" wrapText="1"/>
      <protection/>
    </xf>
    <xf numFmtId="15" fontId="6" fillId="0" borderId="19" xfId="74" applyNumberFormat="1" applyFont="1" applyFill="1" applyBorder="1" applyAlignment="1">
      <alignment horizontal="left" vertical="center" wrapText="1"/>
      <protection/>
    </xf>
    <xf numFmtId="0" fontId="11" fillId="61" borderId="19" xfId="70" applyFont="1" applyFill="1" applyBorder="1" applyAlignment="1">
      <alignment vertical="center"/>
    </xf>
    <xf numFmtId="14" fontId="6" fillId="0" borderId="21" xfId="74" applyNumberFormat="1" applyFont="1" applyFill="1" applyBorder="1" applyAlignment="1">
      <alignment horizontal="left" vertical="center" wrapText="1"/>
      <protection/>
    </xf>
    <xf numFmtId="0" fontId="8" fillId="0" borderId="21" xfId="74" applyFont="1" applyFill="1" applyBorder="1" applyAlignment="1">
      <alignment horizontal="left" vertical="center" wrapText="1"/>
      <protection/>
    </xf>
    <xf numFmtId="0" fontId="5" fillId="0" borderId="21" xfId="74" applyFont="1" applyFill="1" applyBorder="1" applyAlignment="1">
      <alignment horizontal="left" vertical="center" wrapText="1"/>
      <protection/>
    </xf>
    <xf numFmtId="0" fontId="6" fillId="0" borderId="21" xfId="74" applyFont="1" applyFill="1" applyBorder="1" applyAlignment="1">
      <alignment horizontal="left" vertical="center" wrapText="1"/>
      <protection/>
    </xf>
    <xf numFmtId="0" fontId="8" fillId="0" borderId="21" xfId="74" applyFont="1" applyFill="1" applyBorder="1" applyAlignment="1">
      <alignment vertical="center" wrapText="1"/>
      <protection/>
    </xf>
    <xf numFmtId="3" fontId="17" fillId="61" borderId="19" xfId="74" applyNumberFormat="1" applyFont="1" applyFill="1" applyBorder="1" applyAlignment="1">
      <alignment horizontal="left" vertical="center" wrapText="1"/>
      <protection/>
    </xf>
    <xf numFmtId="0" fontId="6" fillId="61" borderId="19" xfId="74" applyNumberFormat="1" applyFont="1" applyFill="1" applyBorder="1" applyAlignment="1">
      <alignment horizontal="left" vertical="center" wrapText="1"/>
      <protection/>
    </xf>
    <xf numFmtId="15" fontId="6" fillId="61" borderId="19" xfId="74" applyNumberFormat="1" applyFont="1" applyFill="1" applyBorder="1" applyAlignment="1">
      <alignment horizontal="left" vertical="center" wrapText="1"/>
      <protection/>
    </xf>
    <xf numFmtId="0" fontId="6" fillId="0" borderId="19" xfId="74" applyFont="1" applyBorder="1" applyAlignment="1">
      <alignment horizontal="left" vertical="center" wrapText="1"/>
      <protection/>
    </xf>
    <xf numFmtId="0" fontId="16" fillId="61" borderId="0" xfId="74" applyFont="1" applyFill="1" applyBorder="1" applyAlignment="1">
      <alignment horizontal="left" vertical="center" wrapText="1"/>
      <protection/>
    </xf>
    <xf numFmtId="6" fontId="6" fillId="0" borderId="19" xfId="74" applyNumberFormat="1" applyFont="1" applyFill="1" applyBorder="1" applyAlignment="1">
      <alignment horizontal="left" vertical="center" wrapText="1"/>
      <protection/>
    </xf>
    <xf numFmtId="0" fontId="6" fillId="59" borderId="0" xfId="74" applyFont="1" applyFill="1" applyBorder="1" applyAlignment="1">
      <alignment horizontal="left" vertical="center" wrapText="1"/>
      <protection/>
    </xf>
    <xf numFmtId="6" fontId="6" fillId="61" borderId="19" xfId="74" applyNumberFormat="1" applyFont="1" applyFill="1" applyBorder="1" applyAlignment="1">
      <alignment horizontal="left" vertical="center" wrapText="1"/>
      <protection/>
    </xf>
    <xf numFmtId="0" fontId="6" fillId="62" borderId="0" xfId="74" applyFont="1" applyFill="1" applyBorder="1" applyAlignment="1">
      <alignment horizontal="left" vertical="center" wrapText="1"/>
      <protection/>
    </xf>
    <xf numFmtId="0" fontId="8" fillId="61" borderId="0" xfId="74" applyFont="1" applyFill="1" applyBorder="1" applyAlignment="1">
      <alignment horizontal="left" vertical="center" wrapText="1"/>
      <protection/>
    </xf>
    <xf numFmtId="0" fontId="15" fillId="0" borderId="19" xfId="70" applyNumberFormat="1" applyFont="1" applyFill="1" applyBorder="1" applyAlignment="1" applyProtection="1">
      <alignment horizontal="left" vertical="center" wrapText="1"/>
      <protection/>
    </xf>
    <xf numFmtId="0" fontId="6" fillId="0" borderId="19" xfId="74" applyNumberFormat="1" applyFont="1" applyFill="1" applyBorder="1" applyAlignment="1">
      <alignment horizontal="left" vertical="center" wrapText="1"/>
      <protection/>
    </xf>
    <xf numFmtId="0" fontId="19" fillId="0" borderId="19" xfId="74" applyFont="1" applyFill="1" applyBorder="1" applyAlignment="1">
      <alignment vertical="center" wrapText="1"/>
      <protection/>
    </xf>
    <xf numFmtId="0" fontId="14" fillId="61" borderId="19" xfId="70" applyNumberFormat="1" applyFont="1" applyFill="1" applyBorder="1" applyAlignment="1" applyProtection="1">
      <alignment horizontal="left" vertical="center" wrapText="1"/>
      <protection/>
    </xf>
    <xf numFmtId="0" fontId="21" fillId="0" borderId="19" xfId="70" applyNumberFormat="1" applyFont="1" applyFill="1" applyBorder="1" applyAlignment="1" applyProtection="1">
      <alignment horizontal="left" vertical="center" wrapText="1"/>
      <protection/>
    </xf>
    <xf numFmtId="164" fontId="8" fillId="61" borderId="19" xfId="74" applyNumberFormat="1" applyFont="1" applyFill="1" applyBorder="1" applyAlignment="1">
      <alignment vertical="center" wrapText="1"/>
      <protection/>
    </xf>
    <xf numFmtId="0" fontId="6" fillId="61" borderId="19" xfId="74" applyFont="1" applyFill="1" applyBorder="1" applyAlignment="1">
      <alignment horizontal="left" vertical="top" wrapText="1"/>
      <protection/>
    </xf>
    <xf numFmtId="0" fontId="6" fillId="61" borderId="19" xfId="70" applyNumberFormat="1" applyFont="1" applyFill="1" applyBorder="1" applyAlignment="1" applyProtection="1">
      <alignment horizontal="left" vertical="center" wrapText="1"/>
      <protection/>
    </xf>
    <xf numFmtId="0" fontId="16" fillId="0" borderId="19" xfId="74" applyFont="1" applyFill="1" applyBorder="1" applyAlignment="1">
      <alignment horizontal="left" vertical="center" wrapText="1"/>
      <protection/>
    </xf>
    <xf numFmtId="0" fontId="2" fillId="0" borderId="19" xfId="74" applyBorder="1">
      <alignment vertical="center"/>
      <protection/>
    </xf>
    <xf numFmtId="0" fontId="6" fillId="0" borderId="19" xfId="70" applyNumberFormat="1" applyFont="1" applyFill="1" applyBorder="1" applyAlignment="1" applyProtection="1">
      <alignment horizontal="left" vertical="center" wrapText="1"/>
      <protection/>
    </xf>
    <xf numFmtId="0" fontId="26" fillId="0" borderId="19" xfId="74" applyFont="1" applyFill="1" applyBorder="1" applyAlignment="1">
      <alignment vertical="center" wrapText="1"/>
      <protection/>
    </xf>
    <xf numFmtId="0" fontId="2" fillId="0" borderId="19" xfId="74" applyBorder="1" applyAlignment="1">
      <alignment horizontal="left" vertical="center" wrapText="1"/>
      <protection/>
    </xf>
    <xf numFmtId="14" fontId="6" fillId="61" borderId="20" xfId="74" applyNumberFormat="1" applyFont="1" applyFill="1" applyBorder="1" applyAlignment="1">
      <alignment horizontal="left" vertical="center" wrapText="1"/>
      <protection/>
    </xf>
    <xf numFmtId="0" fontId="6" fillId="61" borderId="22" xfId="74" applyFont="1" applyFill="1" applyBorder="1" applyAlignment="1">
      <alignment horizontal="left" vertical="center" wrapText="1"/>
      <protection/>
    </xf>
    <xf numFmtId="0" fontId="5" fillId="61" borderId="22" xfId="74" applyFont="1" applyFill="1" applyBorder="1" applyAlignment="1">
      <alignment horizontal="left" vertical="center" wrapText="1"/>
      <protection/>
    </xf>
    <xf numFmtId="0" fontId="8" fillId="61" borderId="22" xfId="74" applyFont="1" applyFill="1" applyBorder="1" applyAlignment="1">
      <alignment vertical="center" wrapText="1"/>
      <protection/>
    </xf>
    <xf numFmtId="17" fontId="6" fillId="61" borderId="22" xfId="74" applyNumberFormat="1" applyFont="1" applyFill="1" applyBorder="1" applyAlignment="1">
      <alignment horizontal="left" vertical="center" wrapText="1"/>
      <protection/>
    </xf>
    <xf numFmtId="14" fontId="6" fillId="0" borderId="20" xfId="74" applyNumberFormat="1" applyFont="1" applyFill="1" applyBorder="1" applyAlignment="1">
      <alignment horizontal="left" vertical="center" wrapText="1"/>
      <protection/>
    </xf>
    <xf numFmtId="0" fontId="6" fillId="0" borderId="22" xfId="74" applyFont="1" applyFill="1" applyBorder="1" applyAlignment="1">
      <alignment horizontal="left" vertical="center" wrapText="1"/>
      <protection/>
    </xf>
    <xf numFmtId="0" fontId="5" fillId="0" borderId="22" xfId="74" applyFont="1" applyFill="1" applyBorder="1" applyAlignment="1">
      <alignment horizontal="left" vertical="center" wrapText="1"/>
      <protection/>
    </xf>
    <xf numFmtId="0" fontId="8" fillId="0" borderId="22" xfId="74" applyFont="1" applyFill="1" applyBorder="1" applyAlignment="1">
      <alignment vertical="center" wrapText="1"/>
      <protection/>
    </xf>
    <xf numFmtId="164" fontId="6" fillId="0" borderId="21" xfId="74" applyNumberFormat="1" applyFont="1" applyFill="1" applyBorder="1" applyAlignment="1">
      <alignment vertical="center" wrapText="1"/>
      <protection/>
    </xf>
    <xf numFmtId="0" fontId="6" fillId="0" borderId="23" xfId="74" applyFont="1" applyFill="1" applyBorder="1" applyAlignment="1">
      <alignment horizontal="left" vertical="center" wrapText="1"/>
      <protection/>
    </xf>
    <xf numFmtId="0" fontId="6" fillId="0" borderId="24" xfId="74" applyFont="1" applyFill="1" applyBorder="1" applyAlignment="1">
      <alignment horizontal="left" vertical="center" wrapText="1"/>
      <protection/>
    </xf>
    <xf numFmtId="14" fontId="6" fillId="61" borderId="21" xfId="74" applyNumberFormat="1" applyFont="1" applyFill="1" applyBorder="1" applyAlignment="1">
      <alignment horizontal="left" vertical="center" wrapText="1"/>
      <protection/>
    </xf>
    <xf numFmtId="0" fontId="6" fillId="61" borderId="21" xfId="74" applyFont="1" applyFill="1" applyBorder="1" applyAlignment="1">
      <alignment horizontal="left" vertical="center" wrapText="1"/>
      <protection/>
    </xf>
    <xf numFmtId="0" fontId="5" fillId="61" borderId="21" xfId="74" applyFont="1" applyFill="1" applyBorder="1" applyAlignment="1">
      <alignment horizontal="left" vertical="center" wrapText="1"/>
      <protection/>
    </xf>
    <xf numFmtId="0" fontId="8" fillId="61" borderId="21" xfId="74" applyFont="1" applyFill="1" applyBorder="1" applyAlignment="1">
      <alignment vertical="center" wrapText="1"/>
      <protection/>
    </xf>
    <xf numFmtId="0" fontId="6" fillId="61" borderId="24" xfId="74" applyFont="1" applyFill="1" applyBorder="1" applyAlignment="1">
      <alignment horizontal="left" vertical="center" wrapText="1"/>
      <protection/>
    </xf>
    <xf numFmtId="0" fontId="21" fillId="61" borderId="21" xfId="70" applyNumberFormat="1" applyFont="1" applyFill="1" applyBorder="1" applyAlignment="1" applyProtection="1">
      <alignment horizontal="left" vertical="center" wrapText="1"/>
      <protection/>
    </xf>
    <xf numFmtId="164" fontId="6" fillId="61" borderId="22" xfId="74" applyNumberFormat="1" applyFont="1" applyFill="1" applyBorder="1" applyAlignment="1">
      <alignment vertical="center" wrapText="1"/>
      <protection/>
    </xf>
    <xf numFmtId="14" fontId="6" fillId="0" borderId="19" xfId="74" applyNumberFormat="1" applyFont="1" applyBorder="1" applyAlignment="1">
      <alignment horizontal="left" vertical="center" wrapText="1"/>
      <protection/>
    </xf>
    <xf numFmtId="0" fontId="5" fillId="0" borderId="19" xfId="74" applyFont="1" applyBorder="1" applyAlignment="1">
      <alignment horizontal="left" vertical="center" wrapText="1"/>
      <protection/>
    </xf>
    <xf numFmtId="0" fontId="8" fillId="0" borderId="19" xfId="74" applyFont="1" applyBorder="1" applyAlignment="1">
      <alignment horizontal="left" vertical="center" wrapText="1"/>
      <protection/>
    </xf>
    <xf numFmtId="0" fontId="27" fillId="0" borderId="19" xfId="74" applyFont="1" applyFill="1" applyBorder="1" applyAlignment="1">
      <alignment horizontal="left" vertical="center" wrapText="1"/>
      <protection/>
    </xf>
    <xf numFmtId="16" fontId="6" fillId="0" borderId="19" xfId="74" applyNumberFormat="1" applyFont="1" applyFill="1" applyBorder="1" applyAlignment="1">
      <alignment horizontal="left" vertical="center" wrapText="1"/>
      <protection/>
    </xf>
    <xf numFmtId="0" fontId="21" fillId="0" borderId="19" xfId="74" applyFont="1" applyFill="1" applyBorder="1" applyAlignment="1">
      <alignment horizontal="left" vertical="center" wrapText="1"/>
      <protection/>
    </xf>
    <xf numFmtId="0" fontId="2" fillId="0" borderId="19" xfId="74" applyFont="1" applyFill="1" applyBorder="1">
      <alignment vertical="center"/>
      <protection/>
    </xf>
    <xf numFmtId="0" fontId="8" fillId="0" borderId="19" xfId="74" applyFont="1" applyFill="1" applyBorder="1" applyAlignment="1">
      <alignment wrapText="1"/>
      <protection/>
    </xf>
    <xf numFmtId="0" fontId="5" fillId="0" borderId="20" xfId="74" applyFont="1" applyFill="1" applyBorder="1" applyAlignment="1">
      <alignment horizontal="left" vertical="center" wrapText="1"/>
      <protection/>
    </xf>
    <xf numFmtId="0" fontId="8" fillId="0" borderId="20" xfId="74" applyFont="1" applyFill="1" applyBorder="1" applyAlignment="1">
      <alignment vertical="center" wrapText="1"/>
      <protection/>
    </xf>
    <xf numFmtId="3" fontId="8" fillId="0" borderId="20" xfId="74" applyNumberFormat="1" applyFont="1" applyFill="1" applyBorder="1" applyAlignment="1">
      <alignment vertical="center" wrapText="1"/>
      <protection/>
    </xf>
    <xf numFmtId="164" fontId="6" fillId="0" borderId="20" xfId="74" applyNumberFormat="1" applyFont="1" applyFill="1" applyBorder="1" applyAlignment="1">
      <alignment vertical="center" wrapText="1"/>
      <protection/>
    </xf>
    <xf numFmtId="0" fontId="8" fillId="0" borderId="20" xfId="74" applyFont="1" applyFill="1" applyBorder="1" applyAlignment="1">
      <alignment horizontal="left" vertical="center" wrapText="1"/>
      <protection/>
    </xf>
    <xf numFmtId="17" fontId="6" fillId="0" borderId="20" xfId="74" applyNumberFormat="1" applyFont="1" applyFill="1" applyBorder="1" applyAlignment="1">
      <alignment horizontal="left" vertical="center" wrapText="1"/>
      <protection/>
    </xf>
    <xf numFmtId="6" fontId="6" fillId="0" borderId="19" xfId="74" applyNumberFormat="1" applyFont="1" applyFill="1" applyBorder="1" applyAlignment="1">
      <alignment horizontal="right" vertical="center" wrapText="1"/>
      <protection/>
    </xf>
    <xf numFmtId="14" fontId="8" fillId="0" borderId="19" xfId="74" applyNumberFormat="1" applyFont="1" applyFill="1" applyBorder="1" applyAlignment="1">
      <alignment horizontal="left" vertical="center" wrapText="1"/>
      <protection/>
    </xf>
    <xf numFmtId="3" fontId="6" fillId="0" borderId="20" xfId="74" applyNumberFormat="1" applyFont="1" applyFill="1" applyBorder="1" applyAlignment="1">
      <alignment horizontal="left" vertical="center" wrapText="1"/>
      <protection/>
    </xf>
    <xf numFmtId="0" fontId="8" fillId="0" borderId="20" xfId="74" applyFont="1" applyBorder="1" applyAlignment="1">
      <alignment vertical="center" wrapText="1"/>
      <protection/>
    </xf>
    <xf numFmtId="0" fontId="8" fillId="0" borderId="0" xfId="74" applyFont="1" applyFill="1" applyBorder="1" applyAlignment="1">
      <alignment horizontal="left" vertical="center" wrapText="1"/>
      <protection/>
    </xf>
    <xf numFmtId="0" fontId="13" fillId="0" borderId="21" xfId="70" applyNumberFormat="1" applyFont="1" applyFill="1" applyBorder="1" applyAlignment="1" applyProtection="1">
      <alignment horizontal="left" vertical="center" wrapText="1"/>
      <protection/>
    </xf>
    <xf numFmtId="0" fontId="29" fillId="61" borderId="19" xfId="74" applyFont="1" applyFill="1" applyBorder="1" applyAlignment="1">
      <alignment horizontal="left" vertical="center" wrapText="1"/>
      <protection/>
    </xf>
    <xf numFmtId="0" fontId="30" fillId="0" borderId="19" xfId="74" applyFont="1" applyFill="1" applyBorder="1" applyAlignment="1">
      <alignment vertical="center" wrapText="1"/>
      <protection/>
    </xf>
    <xf numFmtId="0" fontId="29" fillId="0" borderId="19" xfId="74" applyFont="1" applyFill="1" applyBorder="1" applyAlignment="1">
      <alignment horizontal="left" vertical="center" wrapText="1"/>
      <protection/>
    </xf>
    <xf numFmtId="0" fontId="8" fillId="0" borderId="21" xfId="74" applyFont="1" applyBorder="1" applyAlignment="1">
      <alignment vertical="center" wrapText="1"/>
      <protection/>
    </xf>
    <xf numFmtId="0" fontId="31" fillId="0" borderId="19" xfId="74" applyFont="1" applyFill="1" applyBorder="1" applyAlignment="1">
      <alignment horizontal="left" vertical="center" wrapText="1"/>
      <protection/>
    </xf>
    <xf numFmtId="14" fontId="6" fillId="0" borderId="0" xfId="74" applyNumberFormat="1" applyFont="1" applyFill="1" applyBorder="1" applyAlignment="1">
      <alignment horizontal="left" vertical="center" wrapText="1"/>
      <protection/>
    </xf>
    <xf numFmtId="0" fontId="5" fillId="0" borderId="0" xfId="74" applyFont="1" applyFill="1" applyBorder="1" applyAlignment="1">
      <alignment horizontal="left" vertical="center" wrapText="1"/>
      <protection/>
    </xf>
    <xf numFmtId="0" fontId="8" fillId="0" borderId="0" xfId="74" applyFont="1" applyBorder="1" applyAlignment="1">
      <alignment vertical="center" wrapText="1"/>
      <protection/>
    </xf>
    <xf numFmtId="164" fontId="6" fillId="0" borderId="0" xfId="74" applyNumberFormat="1" applyFont="1" applyFill="1" applyBorder="1" applyAlignment="1">
      <alignment vertical="center" wrapText="1"/>
      <protection/>
    </xf>
    <xf numFmtId="0" fontId="8" fillId="0" borderId="0" xfId="74" applyFont="1" applyFill="1" applyBorder="1" applyAlignment="1">
      <alignment wrapText="1"/>
      <protection/>
    </xf>
    <xf numFmtId="0" fontId="48" fillId="0" borderId="25" xfId="74" applyFont="1" applyBorder="1">
      <alignment vertical="center"/>
      <protection/>
    </xf>
    <xf numFmtId="0" fontId="19" fillId="0" borderId="26" xfId="74" applyFont="1" applyBorder="1">
      <alignment vertical="center"/>
      <protection/>
    </xf>
    <xf numFmtId="0" fontId="19" fillId="0" borderId="0" xfId="74" applyFont="1">
      <alignment vertical="center"/>
      <protection/>
    </xf>
    <xf numFmtId="0" fontId="48" fillId="0" borderId="27" xfId="74" applyFont="1" applyBorder="1">
      <alignment vertical="center"/>
      <protection/>
    </xf>
    <xf numFmtId="0" fontId="19" fillId="0" borderId="28" xfId="74" applyFont="1" applyBorder="1">
      <alignment vertical="center"/>
      <protection/>
    </xf>
    <xf numFmtId="0" fontId="19" fillId="0" borderId="29" xfId="74" applyFont="1" applyBorder="1">
      <alignment vertical="center"/>
      <protection/>
    </xf>
    <xf numFmtId="0" fontId="19" fillId="0" borderId="30" xfId="74" applyFont="1" applyBorder="1">
      <alignment vertical="center"/>
      <protection/>
    </xf>
    <xf numFmtId="0" fontId="19" fillId="0" borderId="31" xfId="74" applyFont="1" applyBorder="1">
      <alignment vertical="center"/>
      <protection/>
    </xf>
    <xf numFmtId="0" fontId="19" fillId="0" borderId="32" xfId="74" applyFont="1" applyBorder="1">
      <alignment vertical="center"/>
      <protection/>
    </xf>
    <xf numFmtId="0" fontId="48" fillId="0" borderId="19" xfId="74" applyFont="1" applyBorder="1">
      <alignment vertical="center"/>
      <protection/>
    </xf>
    <xf numFmtId="0" fontId="19" fillId="0" borderId="19" xfId="74" applyFont="1" applyBorder="1">
      <alignment vertical="center"/>
      <protection/>
    </xf>
    <xf numFmtId="9" fontId="19" fillId="0" borderId="0" xfId="74" applyNumberFormat="1" applyFont="1">
      <alignment vertical="center"/>
      <protection/>
    </xf>
    <xf numFmtId="0" fontId="19" fillId="0" borderId="0" xfId="74" applyFont="1" applyBorder="1">
      <alignment vertical="center"/>
      <protection/>
    </xf>
  </cellXfs>
  <cellStyles count="90">
    <cellStyle name="Normal" xfId="0"/>
    <cellStyle name="20% - Accent1" xfId="15"/>
    <cellStyle name="20% - Accent2" xfId="16"/>
    <cellStyle name="20% - Accent3" xfId="17"/>
    <cellStyle name="20% - Accent4" xfId="18"/>
    <cellStyle name="20% - Accent5" xfId="19"/>
    <cellStyle name="20% - Accent6"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Accent1" xfId="27"/>
    <cellStyle name="40% - Accent2" xfId="28"/>
    <cellStyle name="40% - Accent3" xfId="29"/>
    <cellStyle name="40% - Accent4" xfId="30"/>
    <cellStyle name="40% - Accent5" xfId="31"/>
    <cellStyle name="40% - Accent6"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60% - Accent1" xfId="39"/>
    <cellStyle name="60% - Accent2" xfId="40"/>
    <cellStyle name="60% - Accent3" xfId="41"/>
    <cellStyle name="60% - Accent4" xfId="42"/>
    <cellStyle name="60% - Accent5" xfId="43"/>
    <cellStyle name="60% - Accent6" xfId="44"/>
    <cellStyle name="60% - 强调文字颜色 1" xfId="45"/>
    <cellStyle name="60% - 强调文字颜色 2" xfId="46"/>
    <cellStyle name="60% - 强调文字颜色 3" xfId="47"/>
    <cellStyle name="60% - 强调文字颜色 4" xfId="48"/>
    <cellStyle name="60% - 强调文字颜色 5" xfId="49"/>
    <cellStyle name="60% - 强调文字颜色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Good" xfId="65"/>
    <cellStyle name="Heading 1" xfId="66"/>
    <cellStyle name="Heading 2" xfId="67"/>
    <cellStyle name="Heading 3" xfId="68"/>
    <cellStyle name="Heading 4" xfId="69"/>
    <cellStyle name="Hyperlink" xfId="70"/>
    <cellStyle name="Input" xfId="71"/>
    <cellStyle name="Linked Cell" xfId="72"/>
    <cellStyle name="Neutral" xfId="73"/>
    <cellStyle name="Normal 2" xfId="74"/>
    <cellStyle name="Note" xfId="75"/>
    <cellStyle name="Output" xfId="76"/>
    <cellStyle name="Percent" xfId="77"/>
    <cellStyle name="Title" xfId="78"/>
    <cellStyle name="Total" xfId="79"/>
    <cellStyle name="Warning Text" xfId="80"/>
    <cellStyle name="好" xfId="81"/>
    <cellStyle name="差" xfId="82"/>
    <cellStyle name="强调文字颜色 1" xfId="83"/>
    <cellStyle name="强调文字颜色 2" xfId="84"/>
    <cellStyle name="强调文字颜色 3" xfId="85"/>
    <cellStyle name="强调文字颜色 4" xfId="86"/>
    <cellStyle name="强调文字颜色 5" xfId="87"/>
    <cellStyle name="强调文字颜色 6" xfId="88"/>
    <cellStyle name="标题" xfId="89"/>
    <cellStyle name="标题 1" xfId="90"/>
    <cellStyle name="标题 2" xfId="91"/>
    <cellStyle name="标题 3" xfId="92"/>
    <cellStyle name="标题 4" xfId="93"/>
    <cellStyle name="检查单元格" xfId="94"/>
    <cellStyle name="汇总" xfId="95"/>
    <cellStyle name="注释" xfId="96"/>
    <cellStyle name="解释性文本" xfId="97"/>
    <cellStyle name="警告文本" xfId="98"/>
    <cellStyle name="计算" xfId="99"/>
    <cellStyle name="输入" xfId="100"/>
    <cellStyle name="输出" xfId="101"/>
    <cellStyle name="适中" xfId="102"/>
    <cellStyle name="链接单元格" xfId="10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aty\Dropbox\China%20Program\China%20Global\Global%20dams%20database\Master%20Dams%20List.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m lists"/>
      <sheetName val="Search"/>
      <sheetName val="Summary"/>
      <sheetName val="Pivot"/>
      <sheetName val="Guide"/>
      <sheetName val="Companies"/>
      <sheetName val="Abbreviation"/>
      <sheetName val="CancelledorDelayed"/>
    </sheetNames>
    <sheetDataSet>
      <sheetData sheetId="0">
        <row r="4">
          <cell r="B4" t="str">
            <v>Europe</v>
          </cell>
          <cell r="C4" t="str">
            <v>Albania</v>
          </cell>
          <cell r="G4" t="str">
            <v>Hydropower</v>
          </cell>
          <cell r="J4" t="str">
            <v>Medium</v>
          </cell>
          <cell r="P4" t="str">
            <v>Completed</v>
          </cell>
        </row>
        <row r="5">
          <cell r="B5" t="str">
            <v>Africa</v>
          </cell>
          <cell r="C5" t="str">
            <v>Algeria</v>
          </cell>
          <cell r="G5" t="str">
            <v>Irrigation; Flood control</v>
          </cell>
          <cell r="J5" t="str">
            <v>Large</v>
          </cell>
          <cell r="P5" t="str">
            <v>Completed</v>
          </cell>
        </row>
        <row r="6">
          <cell r="B6" t="str">
            <v>Africa</v>
          </cell>
          <cell r="C6" t="str">
            <v>Algeria</v>
          </cell>
          <cell r="G6" t="str">
            <v>Water supply; Irrigation</v>
          </cell>
          <cell r="P6" t="str">
            <v>Under Construction</v>
          </cell>
        </row>
        <row r="7">
          <cell r="B7" t="str">
            <v>Africa</v>
          </cell>
          <cell r="C7" t="str">
            <v>Algeria</v>
          </cell>
          <cell r="G7" t="str">
            <v>Hydropower</v>
          </cell>
          <cell r="P7" t="str">
            <v>Under Construction</v>
          </cell>
        </row>
        <row r="8">
          <cell r="B8" t="str">
            <v>Africa</v>
          </cell>
          <cell r="C8" t="str">
            <v>Algeria</v>
          </cell>
          <cell r="P8" t="str">
            <v>Completed</v>
          </cell>
        </row>
        <row r="9">
          <cell r="B9" t="str">
            <v>Africa</v>
          </cell>
          <cell r="C9" t="str">
            <v>Algeria</v>
          </cell>
          <cell r="G9" t="str">
            <v>Irrigation</v>
          </cell>
          <cell r="P9" t="str">
            <v>Completed</v>
          </cell>
        </row>
        <row r="10">
          <cell r="B10" t="str">
            <v>Africa</v>
          </cell>
          <cell r="C10" t="str">
            <v>Algeria</v>
          </cell>
          <cell r="J10" t="str">
            <v>Large</v>
          </cell>
          <cell r="P10" t="str">
            <v>Under Construction</v>
          </cell>
        </row>
        <row r="11">
          <cell r="B11" t="str">
            <v>Africa</v>
          </cell>
          <cell r="C11" t="str">
            <v>Angola</v>
          </cell>
          <cell r="G11" t="str">
            <v>Irrigation</v>
          </cell>
          <cell r="P11" t="str">
            <v>Under Construction</v>
          </cell>
        </row>
        <row r="12">
          <cell r="B12" t="str">
            <v>Europe</v>
          </cell>
          <cell r="C12" t="str">
            <v>Belarus</v>
          </cell>
          <cell r="G12" t="str">
            <v>Hydropower</v>
          </cell>
          <cell r="J12" t="str">
            <v>Medium</v>
          </cell>
        </row>
        <row r="13">
          <cell r="B13" t="str">
            <v>Latin America</v>
          </cell>
          <cell r="C13" t="str">
            <v>Belize</v>
          </cell>
          <cell r="G13" t="str">
            <v>Hydropower</v>
          </cell>
          <cell r="J13" t="str">
            <v>Small</v>
          </cell>
          <cell r="P13" t="str">
            <v>Completed</v>
          </cell>
        </row>
        <row r="14">
          <cell r="B14" t="str">
            <v>Latin America</v>
          </cell>
          <cell r="C14" t="str">
            <v>Belize</v>
          </cell>
          <cell r="G14" t="str">
            <v>Hydropower</v>
          </cell>
          <cell r="J14" t="str">
            <v>Medium</v>
          </cell>
          <cell r="P14" t="str">
            <v>Completed</v>
          </cell>
        </row>
        <row r="15">
          <cell r="B15" t="str">
            <v>Africa</v>
          </cell>
          <cell r="C15" t="str">
            <v>Benin (and Togo)</v>
          </cell>
          <cell r="G15" t="str">
            <v>Hydropower</v>
          </cell>
          <cell r="J15" t="str">
            <v>Large</v>
          </cell>
          <cell r="P15" t="str">
            <v>Under Construction</v>
          </cell>
        </row>
        <row r="16">
          <cell r="B16" t="str">
            <v>Europe</v>
          </cell>
          <cell r="C16" t="str">
            <v>Bosnia and Herzegovina</v>
          </cell>
          <cell r="G16" t="str">
            <v>Hydropower</v>
          </cell>
          <cell r="J16" t="str">
            <v>Medium</v>
          </cell>
          <cell r="P16" t="str">
            <v>Proposed</v>
          </cell>
        </row>
        <row r="17">
          <cell r="B17" t="str">
            <v>Africa</v>
          </cell>
          <cell r="C17" t="str">
            <v>Botswana</v>
          </cell>
          <cell r="G17" t="str">
            <v>Water supply</v>
          </cell>
          <cell r="J17" t="str">
            <v>Large</v>
          </cell>
          <cell r="P17" t="str">
            <v>Under Construction</v>
          </cell>
        </row>
        <row r="18">
          <cell r="B18" t="str">
            <v>Africa</v>
          </cell>
          <cell r="C18" t="str">
            <v>Botswana</v>
          </cell>
          <cell r="G18" t="str">
            <v>Irrigation</v>
          </cell>
          <cell r="P18" t="str">
            <v>Completed</v>
          </cell>
        </row>
        <row r="19">
          <cell r="B19" t="str">
            <v>Asia (SE)</v>
          </cell>
          <cell r="C19" t="str">
            <v>Brunei</v>
          </cell>
          <cell r="G19" t="str">
            <v>Water supply</v>
          </cell>
          <cell r="J19" t="str">
            <v>Large</v>
          </cell>
          <cell r="P19" t="str">
            <v>Under Construction</v>
          </cell>
        </row>
        <row r="20">
          <cell r="B20" t="str">
            <v>Asia (SE)</v>
          </cell>
          <cell r="C20" t="str">
            <v>Burma</v>
          </cell>
          <cell r="G20" t="str">
            <v>Hydropower</v>
          </cell>
          <cell r="J20" t="str">
            <v>Large</v>
          </cell>
          <cell r="P20" t="str">
            <v>Proposed</v>
          </cell>
        </row>
        <row r="21">
          <cell r="B21" t="str">
            <v>Asia (SE)</v>
          </cell>
          <cell r="C21" t="str">
            <v>Burma</v>
          </cell>
          <cell r="G21" t="str">
            <v>Hydropower</v>
          </cell>
          <cell r="J21" t="str">
            <v>Large</v>
          </cell>
          <cell r="P21" t="str">
            <v>Under Construction</v>
          </cell>
        </row>
        <row r="22">
          <cell r="B22" t="str">
            <v>Asia (SE)</v>
          </cell>
          <cell r="C22" t="str">
            <v>Burma</v>
          </cell>
          <cell r="G22" t="str">
            <v>Hydropower</v>
          </cell>
          <cell r="J22" t="str">
            <v>Large</v>
          </cell>
          <cell r="P22" t="str">
            <v>Under Construction</v>
          </cell>
        </row>
        <row r="23">
          <cell r="B23" t="str">
            <v>Asia (SE)</v>
          </cell>
          <cell r="C23" t="str">
            <v>Burma</v>
          </cell>
          <cell r="G23" t="str">
            <v>Hydropower</v>
          </cell>
          <cell r="J23" t="str">
            <v>Large</v>
          </cell>
          <cell r="P23" t="str">
            <v>Under Construction</v>
          </cell>
        </row>
        <row r="24">
          <cell r="B24" t="str">
            <v>Asia (SE)</v>
          </cell>
          <cell r="C24" t="str">
            <v>Burma</v>
          </cell>
          <cell r="G24" t="str">
            <v>Hydropower</v>
          </cell>
          <cell r="J24" t="str">
            <v>Small</v>
          </cell>
          <cell r="P24" t="str">
            <v>Under Construction</v>
          </cell>
        </row>
        <row r="25">
          <cell r="B25" t="str">
            <v>Asia (SE)</v>
          </cell>
          <cell r="C25" t="str">
            <v>Burma</v>
          </cell>
          <cell r="G25" t="str">
            <v>Hydropower</v>
          </cell>
          <cell r="J25" t="str">
            <v>Large</v>
          </cell>
          <cell r="P25" t="str">
            <v>Suspended</v>
          </cell>
        </row>
        <row r="26">
          <cell r="B26" t="str">
            <v>Asia (SE)</v>
          </cell>
          <cell r="C26" t="str">
            <v>Burma</v>
          </cell>
          <cell r="G26" t="str">
            <v>Hydropower</v>
          </cell>
          <cell r="P26" t="str">
            <v>Completed</v>
          </cell>
        </row>
        <row r="27">
          <cell r="B27" t="str">
            <v>Asia (SE)</v>
          </cell>
          <cell r="C27" t="str">
            <v>Burma</v>
          </cell>
          <cell r="G27" t="str">
            <v>Hydropower</v>
          </cell>
          <cell r="J27" t="str">
            <v>Large</v>
          </cell>
          <cell r="P27" t="str">
            <v>Proposed</v>
          </cell>
        </row>
        <row r="28">
          <cell r="B28" t="str">
            <v>Asia (SE)</v>
          </cell>
          <cell r="C28" t="str">
            <v>Burma</v>
          </cell>
          <cell r="G28" t="str">
            <v>Hydropower</v>
          </cell>
          <cell r="J28" t="str">
            <v>Medium</v>
          </cell>
          <cell r="P28" t="str">
            <v>Under Construction</v>
          </cell>
        </row>
        <row r="29">
          <cell r="B29" t="str">
            <v>Asia (SE)</v>
          </cell>
          <cell r="C29" t="str">
            <v>Burma</v>
          </cell>
          <cell r="G29" t="str">
            <v>Hydropower</v>
          </cell>
          <cell r="J29" t="str">
            <v>Large</v>
          </cell>
          <cell r="P29" t="str">
            <v>Under Construction</v>
          </cell>
        </row>
        <row r="30">
          <cell r="B30" t="str">
            <v>Asia (SE)</v>
          </cell>
          <cell r="C30" t="str">
            <v>Burma</v>
          </cell>
          <cell r="G30" t="str">
            <v>Hydropower</v>
          </cell>
          <cell r="J30" t="str">
            <v>Large</v>
          </cell>
          <cell r="P30" t="str">
            <v>Under Construction</v>
          </cell>
        </row>
        <row r="31">
          <cell r="B31" t="str">
            <v>Asia (SE)</v>
          </cell>
          <cell r="C31" t="str">
            <v>Burma</v>
          </cell>
          <cell r="G31" t="str">
            <v>Hydropower</v>
          </cell>
          <cell r="J31" t="str">
            <v>Large</v>
          </cell>
          <cell r="P31" t="str">
            <v>Under Construction</v>
          </cell>
        </row>
        <row r="32">
          <cell r="B32" t="str">
            <v>Asia (SE)</v>
          </cell>
          <cell r="C32" t="str">
            <v>Burma</v>
          </cell>
          <cell r="G32" t="str">
            <v>Hydropower</v>
          </cell>
          <cell r="J32" t="str">
            <v>Small</v>
          </cell>
          <cell r="P32" t="str">
            <v>Under Construction</v>
          </cell>
        </row>
        <row r="33">
          <cell r="B33" t="str">
            <v>Asia (SE)</v>
          </cell>
          <cell r="C33" t="str">
            <v>Burma</v>
          </cell>
          <cell r="G33" t="str">
            <v>Hydropower</v>
          </cell>
          <cell r="J33" t="str">
            <v>Large</v>
          </cell>
          <cell r="P33" t="str">
            <v>Completed</v>
          </cell>
        </row>
        <row r="34">
          <cell r="B34" t="str">
            <v>Asia (SE)</v>
          </cell>
          <cell r="C34" t="str">
            <v>Burma</v>
          </cell>
          <cell r="G34" t="str">
            <v>Hydropower</v>
          </cell>
          <cell r="J34" t="str">
            <v>Large</v>
          </cell>
          <cell r="P34" t="str">
            <v>Under Construction</v>
          </cell>
        </row>
        <row r="35">
          <cell r="B35" t="str">
            <v>Asia (SE)</v>
          </cell>
          <cell r="C35" t="str">
            <v>Burma</v>
          </cell>
          <cell r="G35" t="str">
            <v>Hydropower</v>
          </cell>
          <cell r="J35" t="str">
            <v>Small</v>
          </cell>
          <cell r="P35" t="str">
            <v>Completed</v>
          </cell>
        </row>
        <row r="36">
          <cell r="B36" t="str">
            <v>Asia (SE)</v>
          </cell>
          <cell r="C36" t="str">
            <v>Burma</v>
          </cell>
          <cell r="G36" t="str">
            <v>Hydropower</v>
          </cell>
          <cell r="J36" t="str">
            <v>Large</v>
          </cell>
          <cell r="P36" t="str">
            <v>Under Construction</v>
          </cell>
        </row>
        <row r="37">
          <cell r="B37" t="str">
            <v>Asia (SE)</v>
          </cell>
          <cell r="C37" t="str">
            <v>Burma</v>
          </cell>
          <cell r="G37" t="str">
            <v>Hydropower</v>
          </cell>
          <cell r="J37" t="str">
            <v>Large</v>
          </cell>
          <cell r="P37" t="str">
            <v>Under Construction</v>
          </cell>
        </row>
        <row r="38">
          <cell r="B38" t="str">
            <v>Asia (SE)</v>
          </cell>
          <cell r="C38" t="str">
            <v>Burma</v>
          </cell>
          <cell r="G38" t="str">
            <v>Hydropower</v>
          </cell>
          <cell r="J38" t="str">
            <v>Large</v>
          </cell>
          <cell r="P38" t="str">
            <v>Under Construction</v>
          </cell>
        </row>
        <row r="39">
          <cell r="B39" t="str">
            <v>Asia (SE)</v>
          </cell>
          <cell r="C39" t="str">
            <v>Burma</v>
          </cell>
          <cell r="G39" t="str">
            <v>Hydropower</v>
          </cell>
          <cell r="J39" t="str">
            <v>Large</v>
          </cell>
        </row>
        <row r="40">
          <cell r="B40" t="str">
            <v>Asia (SE)</v>
          </cell>
          <cell r="C40" t="str">
            <v>Burma</v>
          </cell>
          <cell r="G40" t="str">
            <v>Hydropower</v>
          </cell>
          <cell r="J40" t="str">
            <v>Large</v>
          </cell>
          <cell r="P40" t="str">
            <v>Proposed</v>
          </cell>
        </row>
        <row r="41">
          <cell r="B41" t="str">
            <v>Asia (SE)</v>
          </cell>
          <cell r="C41" t="str">
            <v>Burma</v>
          </cell>
          <cell r="G41" t="str">
            <v>Hydropower</v>
          </cell>
          <cell r="J41" t="str">
            <v>Large</v>
          </cell>
          <cell r="P41" t="str">
            <v>Proposed</v>
          </cell>
        </row>
        <row r="42">
          <cell r="B42" t="str">
            <v>Asia (SE)</v>
          </cell>
          <cell r="C42" t="str">
            <v>Burma</v>
          </cell>
          <cell r="G42" t="str">
            <v>Hydropower</v>
          </cell>
          <cell r="J42" t="str">
            <v>Large</v>
          </cell>
          <cell r="P42" t="str">
            <v>Under Construction</v>
          </cell>
        </row>
        <row r="43">
          <cell r="B43" t="str">
            <v>Asia (SE)</v>
          </cell>
          <cell r="C43" t="str">
            <v>Burma</v>
          </cell>
          <cell r="G43" t="str">
            <v>Hydropower</v>
          </cell>
          <cell r="J43" t="str">
            <v>Large</v>
          </cell>
          <cell r="P43" t="str">
            <v>Suspended</v>
          </cell>
        </row>
        <row r="44">
          <cell r="B44" t="str">
            <v>Asia (SE)</v>
          </cell>
          <cell r="C44" t="str">
            <v>Burma</v>
          </cell>
          <cell r="G44" t="str">
            <v>Hydropower</v>
          </cell>
          <cell r="J44" t="str">
            <v>Medium</v>
          </cell>
        </row>
        <row r="45">
          <cell r="B45" t="str">
            <v>Asia (SE)</v>
          </cell>
          <cell r="C45" t="str">
            <v>Burma</v>
          </cell>
          <cell r="G45" t="str">
            <v>Hydropower</v>
          </cell>
          <cell r="J45" t="str">
            <v>Large</v>
          </cell>
          <cell r="P45" t="str">
            <v>Planning</v>
          </cell>
        </row>
        <row r="46">
          <cell r="B46" t="str">
            <v>Asia (SE)</v>
          </cell>
          <cell r="C46" t="str">
            <v>Burma</v>
          </cell>
          <cell r="G46" t="str">
            <v>Hydropower</v>
          </cell>
          <cell r="P46" t="str">
            <v>Proposed</v>
          </cell>
        </row>
        <row r="47">
          <cell r="B47" t="str">
            <v>Asia (SE)</v>
          </cell>
          <cell r="C47" t="str">
            <v>Burma</v>
          </cell>
          <cell r="G47" t="str">
            <v>Hydropower</v>
          </cell>
          <cell r="J47" t="str">
            <v>Small</v>
          </cell>
          <cell r="P47" t="str">
            <v>Under Construction</v>
          </cell>
        </row>
        <row r="48">
          <cell r="B48" t="str">
            <v>Asia (SE)</v>
          </cell>
          <cell r="C48" t="str">
            <v>Burma</v>
          </cell>
          <cell r="G48" t="str">
            <v>Hydropower</v>
          </cell>
          <cell r="J48" t="str">
            <v>Large</v>
          </cell>
          <cell r="P48" t="str">
            <v>Proposed</v>
          </cell>
        </row>
        <row r="49">
          <cell r="B49" t="str">
            <v>Asia (SE)</v>
          </cell>
          <cell r="C49" t="str">
            <v>Burma</v>
          </cell>
          <cell r="G49" t="str">
            <v>Hydropower</v>
          </cell>
          <cell r="J49" t="str">
            <v>Large</v>
          </cell>
          <cell r="P49" t="str">
            <v>Proposed</v>
          </cell>
        </row>
        <row r="50">
          <cell r="B50" t="str">
            <v>Asia (SE)</v>
          </cell>
          <cell r="C50" t="str">
            <v>Burma</v>
          </cell>
          <cell r="G50" t="str">
            <v>Hydropower</v>
          </cell>
          <cell r="J50" t="str">
            <v>Large</v>
          </cell>
          <cell r="P50" t="str">
            <v>Under Construction</v>
          </cell>
        </row>
        <row r="51">
          <cell r="B51" t="str">
            <v>Asia (SE)</v>
          </cell>
          <cell r="C51" t="str">
            <v>Burma</v>
          </cell>
          <cell r="G51" t="str">
            <v>Hydropower</v>
          </cell>
          <cell r="J51" t="str">
            <v>Large</v>
          </cell>
          <cell r="P51" t="str">
            <v>Proposed</v>
          </cell>
        </row>
        <row r="52">
          <cell r="B52" t="str">
            <v>Asia (SE)</v>
          </cell>
          <cell r="C52" t="str">
            <v>Burma</v>
          </cell>
          <cell r="J52" t="str">
            <v>Large</v>
          </cell>
          <cell r="P52" t="str">
            <v>Proposed</v>
          </cell>
        </row>
        <row r="53">
          <cell r="B53" t="str">
            <v>Asia (SE)</v>
          </cell>
          <cell r="C53" t="str">
            <v>Burma</v>
          </cell>
          <cell r="G53" t="str">
            <v>Hydropower</v>
          </cell>
          <cell r="J53" t="str">
            <v>Large</v>
          </cell>
          <cell r="P53" t="str">
            <v>Completed</v>
          </cell>
        </row>
        <row r="54">
          <cell r="B54" t="str">
            <v>Asia (SE)</v>
          </cell>
          <cell r="C54" t="str">
            <v>Burma</v>
          </cell>
          <cell r="G54" t="str">
            <v>Hydropower</v>
          </cell>
          <cell r="J54" t="str">
            <v>Large</v>
          </cell>
          <cell r="P54" t="str">
            <v>Proposed</v>
          </cell>
        </row>
        <row r="55">
          <cell r="B55" t="str">
            <v>Asia (SE)</v>
          </cell>
          <cell r="C55" t="str">
            <v>Burma</v>
          </cell>
          <cell r="G55" t="str">
            <v>Hydropower</v>
          </cell>
          <cell r="P55" t="str">
            <v>Proposed </v>
          </cell>
        </row>
        <row r="56">
          <cell r="B56" t="str">
            <v>Asia (SE)</v>
          </cell>
          <cell r="C56" t="str">
            <v>Burma</v>
          </cell>
          <cell r="G56" t="str">
            <v>Hydropower</v>
          </cell>
          <cell r="J56" t="str">
            <v>Large</v>
          </cell>
          <cell r="P56" t="str">
            <v>Completed</v>
          </cell>
        </row>
        <row r="57">
          <cell r="B57" t="str">
            <v>Asia (SE)</v>
          </cell>
          <cell r="C57" t="str">
            <v>Burma</v>
          </cell>
          <cell r="G57" t="str">
            <v>Hydropower</v>
          </cell>
          <cell r="J57" t="str">
            <v>Large</v>
          </cell>
          <cell r="P57" t="str">
            <v>Completed</v>
          </cell>
        </row>
        <row r="58">
          <cell r="B58" t="str">
            <v>Asia (SE)</v>
          </cell>
          <cell r="C58" t="str">
            <v>Burma </v>
          </cell>
          <cell r="G58" t="str">
            <v>Hydropower</v>
          </cell>
          <cell r="J58" t="str">
            <v>Large</v>
          </cell>
          <cell r="P58" t="str">
            <v>Proposed</v>
          </cell>
        </row>
        <row r="59">
          <cell r="B59" t="str">
            <v>Asia (SE)</v>
          </cell>
          <cell r="C59" t="str">
            <v>Burma</v>
          </cell>
          <cell r="G59" t="str">
            <v>Hydropower</v>
          </cell>
          <cell r="J59" t="str">
            <v>Large</v>
          </cell>
          <cell r="P59" t="str">
            <v>Proposed</v>
          </cell>
        </row>
        <row r="60">
          <cell r="B60" t="str">
            <v>Asia (SE)</v>
          </cell>
          <cell r="C60" t="str">
            <v>Burma</v>
          </cell>
          <cell r="G60" t="str">
            <v>Hydropower</v>
          </cell>
          <cell r="J60" t="str">
            <v>Large</v>
          </cell>
          <cell r="P60" t="str">
            <v>Proposed</v>
          </cell>
        </row>
        <row r="61">
          <cell r="B61" t="str">
            <v>Asia (SE)</v>
          </cell>
          <cell r="C61" t="str">
            <v>Burma</v>
          </cell>
          <cell r="J61" t="str">
            <v>Large</v>
          </cell>
          <cell r="P61" t="str">
            <v>Completed</v>
          </cell>
        </row>
        <row r="62">
          <cell r="B62" t="str">
            <v>Asia (SE)</v>
          </cell>
          <cell r="C62" t="str">
            <v>Burma</v>
          </cell>
          <cell r="G62" t="str">
            <v>Hydropower</v>
          </cell>
          <cell r="J62" t="str">
            <v>Large</v>
          </cell>
          <cell r="P62" t="str">
            <v>Completed</v>
          </cell>
        </row>
        <row r="63">
          <cell r="B63" t="str">
            <v>Asia (SE)</v>
          </cell>
          <cell r="C63" t="str">
            <v>Burma</v>
          </cell>
          <cell r="G63" t="str">
            <v>Hydropower</v>
          </cell>
          <cell r="J63" t="str">
            <v>Large</v>
          </cell>
          <cell r="P63" t="str">
            <v>Under Construction</v>
          </cell>
        </row>
        <row r="64">
          <cell r="B64" t="str">
            <v>Asia (SE)</v>
          </cell>
          <cell r="C64" t="str">
            <v>Burma</v>
          </cell>
          <cell r="G64" t="str">
            <v>Hydropower</v>
          </cell>
          <cell r="J64" t="str">
            <v>Large</v>
          </cell>
          <cell r="P64" t="str">
            <v>Proposed</v>
          </cell>
        </row>
        <row r="65">
          <cell r="B65" t="str">
            <v>Asia (SE)</v>
          </cell>
          <cell r="C65" t="str">
            <v>Burma</v>
          </cell>
          <cell r="G65" t="str">
            <v>Hydropower</v>
          </cell>
          <cell r="J65" t="str">
            <v>Large</v>
          </cell>
          <cell r="P65" t="str">
            <v>Under Construction</v>
          </cell>
        </row>
        <row r="66">
          <cell r="B66" t="str">
            <v>Asia (SE)</v>
          </cell>
          <cell r="C66" t="str">
            <v>Burma </v>
          </cell>
          <cell r="G66" t="str">
            <v>Hydropower</v>
          </cell>
          <cell r="J66" t="str">
            <v>Large</v>
          </cell>
          <cell r="P66" t="str">
            <v>Suspended</v>
          </cell>
        </row>
        <row r="67">
          <cell r="B67" t="str">
            <v>Asia (SE)</v>
          </cell>
          <cell r="C67" t="str">
            <v>Burma</v>
          </cell>
          <cell r="G67" t="str">
            <v>Hydropower</v>
          </cell>
          <cell r="J67" t="str">
            <v>Medium</v>
          </cell>
          <cell r="P67" t="str">
            <v>Under Construction</v>
          </cell>
        </row>
        <row r="68">
          <cell r="B68" t="str">
            <v>Asia (SE)</v>
          </cell>
          <cell r="C68" t="str">
            <v>Burma</v>
          </cell>
          <cell r="G68" t="str">
            <v>Hydropower</v>
          </cell>
          <cell r="J68" t="str">
            <v>Large</v>
          </cell>
          <cell r="P68" t="str">
            <v>Completed</v>
          </cell>
        </row>
        <row r="69">
          <cell r="B69" t="str">
            <v>Asia (SE)</v>
          </cell>
          <cell r="C69" t="str">
            <v>Burma</v>
          </cell>
          <cell r="G69" t="str">
            <v>Hydropower</v>
          </cell>
          <cell r="J69" t="str">
            <v>Large</v>
          </cell>
          <cell r="P69" t="str">
            <v>Proposed</v>
          </cell>
        </row>
        <row r="70">
          <cell r="B70" t="str">
            <v>Asia (SE)</v>
          </cell>
          <cell r="C70" t="str">
            <v>Burma</v>
          </cell>
          <cell r="G70" t="str">
            <v>Hydropower</v>
          </cell>
          <cell r="J70" t="str">
            <v>Small</v>
          </cell>
          <cell r="P70" t="str">
            <v>Completed</v>
          </cell>
        </row>
        <row r="71">
          <cell r="B71" t="str">
            <v>Africa</v>
          </cell>
          <cell r="C71" t="str">
            <v>Burundi</v>
          </cell>
          <cell r="G71" t="str">
            <v>Hydropower</v>
          </cell>
          <cell r="P71" t="str">
            <v>Under Construction</v>
          </cell>
        </row>
        <row r="72">
          <cell r="B72" t="str">
            <v>Africa</v>
          </cell>
          <cell r="C72" t="str">
            <v>Burundi</v>
          </cell>
          <cell r="G72" t="str">
            <v>Hydropower</v>
          </cell>
          <cell r="J72" t="str">
            <v>Small</v>
          </cell>
          <cell r="P72" t="str">
            <v>Completed</v>
          </cell>
        </row>
        <row r="73">
          <cell r="B73" t="str">
            <v>Asia (SE)</v>
          </cell>
          <cell r="C73" t="str">
            <v>Cambodia</v>
          </cell>
          <cell r="G73" t="str">
            <v>Hydropower</v>
          </cell>
          <cell r="J73" t="str">
            <v>Large</v>
          </cell>
          <cell r="P73" t="str">
            <v>Under Construction</v>
          </cell>
        </row>
        <row r="74">
          <cell r="B74" t="str">
            <v>Asia (SE)</v>
          </cell>
          <cell r="C74" t="str">
            <v>Cambodia</v>
          </cell>
          <cell r="G74" t="str">
            <v>Hydropower</v>
          </cell>
          <cell r="J74" t="str">
            <v>Medium</v>
          </cell>
          <cell r="P74" t="str">
            <v>Under Construction</v>
          </cell>
        </row>
        <row r="75">
          <cell r="B75" t="str">
            <v>Asia (SE)</v>
          </cell>
          <cell r="C75" t="str">
            <v>Cambodia</v>
          </cell>
          <cell r="G75" t="str">
            <v>Hydropower</v>
          </cell>
          <cell r="J75" t="str">
            <v>Large</v>
          </cell>
          <cell r="P75" t="str">
            <v>Under Construction</v>
          </cell>
        </row>
        <row r="76">
          <cell r="B76" t="str">
            <v>Asia (SE)</v>
          </cell>
          <cell r="C76" t="str">
            <v>Cambodia</v>
          </cell>
          <cell r="G76" t="str">
            <v>Hydropower</v>
          </cell>
          <cell r="J76" t="str">
            <v>Large</v>
          </cell>
          <cell r="P76" t="str">
            <v>Under Construction </v>
          </cell>
        </row>
        <row r="77">
          <cell r="B77" t="str">
            <v>Asia (SE)</v>
          </cell>
          <cell r="C77" t="str">
            <v>Cambodia</v>
          </cell>
          <cell r="G77" t="str">
            <v>Hydropower</v>
          </cell>
          <cell r="J77" t="str">
            <v>Large</v>
          </cell>
          <cell r="P77" t="str">
            <v>Proposed</v>
          </cell>
        </row>
        <row r="78">
          <cell r="B78" t="str">
            <v>Asia (SE)</v>
          </cell>
          <cell r="C78" t="str">
            <v>Cambodia</v>
          </cell>
          <cell r="G78" t="str">
            <v>Hydropower</v>
          </cell>
          <cell r="J78" t="str">
            <v>Large</v>
          </cell>
          <cell r="P78" t="str">
            <v>Proposed</v>
          </cell>
        </row>
        <row r="79">
          <cell r="B79" t="str">
            <v>Asia (SE)</v>
          </cell>
          <cell r="C79" t="str">
            <v>Cambodia</v>
          </cell>
          <cell r="G79" t="str">
            <v>Hydropower</v>
          </cell>
          <cell r="J79" t="str">
            <v>Large</v>
          </cell>
          <cell r="P79" t="str">
            <v>Proposed</v>
          </cell>
        </row>
        <row r="80">
          <cell r="B80" t="str">
            <v>Asia (SE)</v>
          </cell>
          <cell r="C80" t="str">
            <v>Cambodia</v>
          </cell>
          <cell r="G80" t="str">
            <v>Hydropower</v>
          </cell>
          <cell r="J80" t="str">
            <v>Large</v>
          </cell>
          <cell r="P80" t="str">
            <v>Proposed</v>
          </cell>
        </row>
        <row r="81">
          <cell r="B81" t="str">
            <v>Asia (SE)</v>
          </cell>
          <cell r="C81" t="str">
            <v>Cambodia</v>
          </cell>
          <cell r="G81" t="str">
            <v>Hydropower</v>
          </cell>
          <cell r="J81" t="str">
            <v>Large</v>
          </cell>
          <cell r="P81" t="str">
            <v>Completed</v>
          </cell>
        </row>
        <row r="82">
          <cell r="B82" t="str">
            <v>Asia (SE)</v>
          </cell>
          <cell r="C82" t="str">
            <v>Cambodia</v>
          </cell>
          <cell r="G82" t="str">
            <v>Hydropower</v>
          </cell>
          <cell r="J82" t="str">
            <v>Large</v>
          </cell>
          <cell r="P82" t="str">
            <v>Under Construction</v>
          </cell>
        </row>
        <row r="83">
          <cell r="B83" t="str">
            <v>Asia (SE)</v>
          </cell>
          <cell r="C83" t="str">
            <v>Cambodia</v>
          </cell>
          <cell r="G83" t="str">
            <v>Hydropower</v>
          </cell>
          <cell r="J83" t="str">
            <v>Large</v>
          </cell>
          <cell r="P83" t="str">
            <v>Under Construction</v>
          </cell>
        </row>
        <row r="84">
          <cell r="B84" t="str">
            <v>Africa</v>
          </cell>
          <cell r="C84" t="str">
            <v>Cameroon</v>
          </cell>
          <cell r="G84" t="str">
            <v>Hydropower</v>
          </cell>
          <cell r="J84" t="str">
            <v>Large</v>
          </cell>
          <cell r="P84" t="str">
            <v>Under Construction</v>
          </cell>
        </row>
        <row r="85">
          <cell r="B85" t="str">
            <v>Africa</v>
          </cell>
          <cell r="C85" t="str">
            <v>Cameroon</v>
          </cell>
          <cell r="G85" t="str">
            <v>Hydropower</v>
          </cell>
          <cell r="J85" t="str">
            <v>Small</v>
          </cell>
          <cell r="P85" t="str">
            <v>Proposed</v>
          </cell>
        </row>
        <row r="86">
          <cell r="B86" t="str">
            <v>Africa</v>
          </cell>
          <cell r="C86" t="str">
            <v>Cameroon</v>
          </cell>
          <cell r="G86" t="str">
            <v>Hydropower</v>
          </cell>
          <cell r="J86" t="str">
            <v>Small</v>
          </cell>
          <cell r="P86" t="str">
            <v>Completed</v>
          </cell>
        </row>
        <row r="87">
          <cell r="B87" t="str">
            <v>Africa</v>
          </cell>
          <cell r="C87" t="str">
            <v>Cameroon</v>
          </cell>
          <cell r="G87" t="str">
            <v>Hydropower</v>
          </cell>
          <cell r="J87" t="str">
            <v>Small</v>
          </cell>
          <cell r="P87" t="str">
            <v>Proposed</v>
          </cell>
        </row>
        <row r="88">
          <cell r="B88" t="str">
            <v>Africa</v>
          </cell>
          <cell r="C88" t="str">
            <v>Central African Republic</v>
          </cell>
          <cell r="P88" t="str">
            <v>Under Construction</v>
          </cell>
        </row>
        <row r="89">
          <cell r="B89" t="str">
            <v>Latin America</v>
          </cell>
          <cell r="C89" t="str">
            <v>Colombia</v>
          </cell>
          <cell r="G89" t="str">
            <v>Hydropower</v>
          </cell>
          <cell r="J89" t="str">
            <v>Large</v>
          </cell>
          <cell r="P89" t="str">
            <v>Proposed</v>
          </cell>
        </row>
        <row r="90">
          <cell r="B90" t="str">
            <v>Latin America</v>
          </cell>
          <cell r="C90" t="str">
            <v>Colombia</v>
          </cell>
          <cell r="G90" t="str">
            <v>Hydropower</v>
          </cell>
          <cell r="P90" t="str">
            <v>Proposed</v>
          </cell>
        </row>
        <row r="91">
          <cell r="B91" t="str">
            <v>Africa</v>
          </cell>
          <cell r="C91" t="str">
            <v>Congo, Democratic Republic of</v>
          </cell>
          <cell r="G91" t="str">
            <v>Hydropower</v>
          </cell>
          <cell r="J91" t="str">
            <v>Large</v>
          </cell>
          <cell r="P91" t="str">
            <v>Proposed</v>
          </cell>
        </row>
        <row r="92">
          <cell r="B92" t="str">
            <v>Africa</v>
          </cell>
          <cell r="C92" t="str">
            <v>Congo, Democratic Republic of</v>
          </cell>
          <cell r="G92" t="str">
            <v>Hydropower</v>
          </cell>
          <cell r="J92" t="str">
            <v>Large</v>
          </cell>
          <cell r="P92" t="str">
            <v>Completed</v>
          </cell>
        </row>
        <row r="93">
          <cell r="B93" t="str">
            <v>Africa</v>
          </cell>
          <cell r="C93" t="str">
            <v>Congo, Democratic Republic of</v>
          </cell>
          <cell r="G93" t="str">
            <v>Hydropower</v>
          </cell>
          <cell r="J93" t="str">
            <v>Large</v>
          </cell>
          <cell r="P93" t="str">
            <v>Proposed</v>
          </cell>
        </row>
        <row r="94">
          <cell r="B94" t="str">
            <v>Africa</v>
          </cell>
          <cell r="C94" t="str">
            <v>Congo, Democratic Republic of</v>
          </cell>
          <cell r="G94" t="str">
            <v>Hydropower</v>
          </cell>
          <cell r="J94" t="str">
            <v>Small</v>
          </cell>
          <cell r="P94" t="str">
            <v>Proposed</v>
          </cell>
        </row>
        <row r="95">
          <cell r="B95" t="str">
            <v>Africa</v>
          </cell>
          <cell r="C95" t="str">
            <v>Congo, Democratic Republic of </v>
          </cell>
          <cell r="G95" t="str">
            <v>Hydropower</v>
          </cell>
          <cell r="J95" t="str">
            <v>Large</v>
          </cell>
          <cell r="P95" t="str">
            <v>Proposed </v>
          </cell>
        </row>
        <row r="96">
          <cell r="B96" t="str">
            <v>Africa</v>
          </cell>
          <cell r="C96" t="str">
            <v>Congo, Democratic Republic of </v>
          </cell>
          <cell r="P96" t="str">
            <v>Under Construction</v>
          </cell>
        </row>
        <row r="97">
          <cell r="B97" t="str">
            <v>Latin America</v>
          </cell>
          <cell r="C97" t="str">
            <v>Costa Rica</v>
          </cell>
          <cell r="G97" t="str">
            <v>Hydropower</v>
          </cell>
          <cell r="J97" t="str">
            <v>Large</v>
          </cell>
          <cell r="P97" t="str">
            <v>Under Construction</v>
          </cell>
        </row>
        <row r="98">
          <cell r="B98" t="str">
            <v>Latin America</v>
          </cell>
          <cell r="C98" t="str">
            <v>Costa Rica</v>
          </cell>
          <cell r="G98" t="str">
            <v>Hydropower</v>
          </cell>
          <cell r="J98" t="str">
            <v>Large</v>
          </cell>
          <cell r="P98" t="str">
            <v> </v>
          </cell>
        </row>
        <row r="99">
          <cell r="B99" t="str">
            <v>Africa</v>
          </cell>
          <cell r="C99" t="str">
            <v>Ivory Coast, Cote D'Ivoire</v>
          </cell>
          <cell r="G99" t="str">
            <v>Hydropower</v>
          </cell>
          <cell r="J99" t="str">
            <v>Large</v>
          </cell>
          <cell r="P99" t="str">
            <v>Under Construction</v>
          </cell>
        </row>
        <row r="100">
          <cell r="B100" t="str">
            <v>Latin America</v>
          </cell>
          <cell r="C100" t="str">
            <v>Ecuador</v>
          </cell>
          <cell r="G100" t="str">
            <v>Hydropower</v>
          </cell>
          <cell r="J100" t="str">
            <v>Large</v>
          </cell>
          <cell r="P100" t="str">
            <v>Under Construction</v>
          </cell>
        </row>
        <row r="101">
          <cell r="B101" t="str">
            <v>Latin America</v>
          </cell>
          <cell r="C101" t="str">
            <v>Ecuador</v>
          </cell>
          <cell r="G101" t="str">
            <v>Hydropower</v>
          </cell>
          <cell r="J101" t="str">
            <v>Large</v>
          </cell>
          <cell r="P101" t="str">
            <v>Proposed</v>
          </cell>
        </row>
        <row r="102">
          <cell r="B102" t="str">
            <v>Latin America</v>
          </cell>
          <cell r="C102" t="str">
            <v>Ecuador</v>
          </cell>
          <cell r="G102" t="str">
            <v>Hydropower</v>
          </cell>
          <cell r="J102" t="str">
            <v>Medium</v>
          </cell>
          <cell r="P102" t="str">
            <v>Proposed</v>
          </cell>
        </row>
        <row r="103">
          <cell r="B103" t="str">
            <v>Latin America</v>
          </cell>
          <cell r="C103" t="str">
            <v>Ecuador</v>
          </cell>
          <cell r="G103" t="str">
            <v>Hydropower</v>
          </cell>
          <cell r="J103" t="str">
            <v>Large</v>
          </cell>
          <cell r="P103" t="str">
            <v>Proposed</v>
          </cell>
        </row>
        <row r="104">
          <cell r="B104" t="str">
            <v>Latin America</v>
          </cell>
          <cell r="C104" t="str">
            <v>Ecuador</v>
          </cell>
          <cell r="G104" t="str">
            <v>Hydropower</v>
          </cell>
          <cell r="J104" t="str">
            <v>Large</v>
          </cell>
          <cell r="P104" t="str">
            <v>Under Construction</v>
          </cell>
        </row>
        <row r="105">
          <cell r="B105" t="str">
            <v>Latin America</v>
          </cell>
          <cell r="C105" t="str">
            <v>Ecuador</v>
          </cell>
          <cell r="G105" t="str">
            <v>Hydropower</v>
          </cell>
          <cell r="J105" t="str">
            <v>Large</v>
          </cell>
          <cell r="P105" t="str">
            <v>Proposed</v>
          </cell>
        </row>
        <row r="106">
          <cell r="B106" t="str">
            <v>Latin America</v>
          </cell>
          <cell r="C106" t="str">
            <v>Ecuador</v>
          </cell>
          <cell r="G106" t="str">
            <v>Hydropower</v>
          </cell>
          <cell r="J106" t="str">
            <v>Large</v>
          </cell>
          <cell r="P106" t="str">
            <v>Proposed</v>
          </cell>
        </row>
        <row r="107">
          <cell r="B107" t="str">
            <v>Latin America</v>
          </cell>
          <cell r="C107" t="str">
            <v>Ecuador</v>
          </cell>
          <cell r="G107" t="str">
            <v>Hydropower</v>
          </cell>
          <cell r="J107" t="str">
            <v>Medium</v>
          </cell>
          <cell r="P107" t="str">
            <v>Proposed </v>
          </cell>
        </row>
        <row r="108">
          <cell r="B108" t="str">
            <v>Latin America</v>
          </cell>
          <cell r="C108" t="str">
            <v>Ecuador</v>
          </cell>
          <cell r="G108" t="str">
            <v>Hydropower</v>
          </cell>
          <cell r="J108" t="str">
            <v>Large</v>
          </cell>
          <cell r="P108" t="str">
            <v>Proposed</v>
          </cell>
        </row>
        <row r="109">
          <cell r="B109" t="str">
            <v>Latin America</v>
          </cell>
          <cell r="C109" t="str">
            <v>Ecuador</v>
          </cell>
          <cell r="G109" t="str">
            <v>Hydropower</v>
          </cell>
          <cell r="J109" t="str">
            <v>Medium</v>
          </cell>
        </row>
        <row r="110">
          <cell r="B110" t="str">
            <v>Latin America</v>
          </cell>
          <cell r="C110" t="str">
            <v>Ecuador</v>
          </cell>
          <cell r="G110" t="str">
            <v>Hydropower</v>
          </cell>
          <cell r="J110" t="str">
            <v>Large</v>
          </cell>
          <cell r="P110" t="str">
            <v>Proposed</v>
          </cell>
        </row>
        <row r="111">
          <cell r="B111" t="str">
            <v>Africa</v>
          </cell>
          <cell r="C111" t="str">
            <v>Equatorial Guinea</v>
          </cell>
          <cell r="G111" t="str">
            <v>Hydropower</v>
          </cell>
          <cell r="J111" t="str">
            <v>Large</v>
          </cell>
          <cell r="P111" t="str">
            <v>Completed</v>
          </cell>
        </row>
        <row r="112">
          <cell r="B112" t="str">
            <v>Africa</v>
          </cell>
          <cell r="C112" t="str">
            <v>Equatorial Guinea</v>
          </cell>
          <cell r="G112" t="str">
            <v>Water supply</v>
          </cell>
          <cell r="J112" t="str">
            <v>Large</v>
          </cell>
          <cell r="P112" t="str">
            <v>Proposed</v>
          </cell>
        </row>
        <row r="113">
          <cell r="B113" t="str">
            <v>Africa</v>
          </cell>
          <cell r="C113" t="str">
            <v>Ethiopia</v>
          </cell>
          <cell r="G113" t="str">
            <v>Hydropower</v>
          </cell>
          <cell r="J113" t="str">
            <v>Large</v>
          </cell>
          <cell r="P113" t="str">
            <v>Proposed</v>
          </cell>
        </row>
        <row r="114">
          <cell r="B114" t="str">
            <v>Africa</v>
          </cell>
          <cell r="C114" t="str">
            <v>Ethiopia</v>
          </cell>
          <cell r="G114" t="str">
            <v>Hydropower</v>
          </cell>
          <cell r="J114" t="str">
            <v>Large</v>
          </cell>
          <cell r="P114" t="str">
            <v>Under Construction</v>
          </cell>
        </row>
        <row r="115">
          <cell r="B115" t="str">
            <v>Africa</v>
          </cell>
          <cell r="C115" t="str">
            <v>Ethiopia</v>
          </cell>
          <cell r="G115" t="str">
            <v>Hydropower</v>
          </cell>
          <cell r="J115" t="str">
            <v>Large</v>
          </cell>
          <cell r="P115" t="str">
            <v>Delayed</v>
          </cell>
        </row>
        <row r="116">
          <cell r="B116" t="str">
            <v>Africa</v>
          </cell>
          <cell r="C116" t="str">
            <v>Ethiopia</v>
          </cell>
          <cell r="G116" t="str">
            <v>Hydropower</v>
          </cell>
          <cell r="J116" t="str">
            <v>Large</v>
          </cell>
          <cell r="P116" t="str">
            <v>Proposed</v>
          </cell>
        </row>
        <row r="117">
          <cell r="B117" t="str">
            <v>Africa</v>
          </cell>
          <cell r="C117" t="str">
            <v>Ethiopia</v>
          </cell>
          <cell r="G117" t="str">
            <v>Mutlipurpose</v>
          </cell>
          <cell r="J117" t="str">
            <v>Large</v>
          </cell>
          <cell r="P117" t="str">
            <v>Completed</v>
          </cell>
        </row>
        <row r="118">
          <cell r="B118" t="str">
            <v>Africa</v>
          </cell>
          <cell r="C118" t="str">
            <v>Ethiopia</v>
          </cell>
          <cell r="G118" t="str">
            <v>Hydropower</v>
          </cell>
          <cell r="J118" t="str">
            <v>Large</v>
          </cell>
          <cell r="P118" t="str">
            <v>Completed</v>
          </cell>
        </row>
        <row r="119">
          <cell r="B119" t="str">
            <v>Africa</v>
          </cell>
          <cell r="C119" t="str">
            <v>Ethiopia</v>
          </cell>
          <cell r="G119" t="str">
            <v>Hydropower</v>
          </cell>
          <cell r="J119" t="str">
            <v>Large</v>
          </cell>
          <cell r="P119" t="str">
            <v>Proposed</v>
          </cell>
        </row>
        <row r="120">
          <cell r="B120" t="str">
            <v>Africa</v>
          </cell>
          <cell r="C120" t="str">
            <v>Ethiopia</v>
          </cell>
          <cell r="G120" t="str">
            <v>Hydropower</v>
          </cell>
          <cell r="J120" t="str">
            <v>Large</v>
          </cell>
          <cell r="P120" t="str">
            <v>Under construction</v>
          </cell>
        </row>
        <row r="121">
          <cell r="B121" t="str">
            <v>Pacific</v>
          </cell>
          <cell r="C121" t="str">
            <v>Fiji</v>
          </cell>
          <cell r="G121" t="str">
            <v>Hydropower</v>
          </cell>
          <cell r="P121" t="str">
            <v>Proposed</v>
          </cell>
        </row>
        <row r="122">
          <cell r="B122" t="str">
            <v>Pacific</v>
          </cell>
          <cell r="C122" t="str">
            <v>Fiji</v>
          </cell>
          <cell r="G122" t="str">
            <v>Hydropower</v>
          </cell>
          <cell r="P122" t="str">
            <v>Proposed</v>
          </cell>
        </row>
        <row r="123">
          <cell r="B123" t="str">
            <v>Pacific</v>
          </cell>
          <cell r="C123" t="str">
            <v>Fiji</v>
          </cell>
          <cell r="G123" t="str">
            <v>Hydropower</v>
          </cell>
          <cell r="J123" t="str">
            <v>Medium</v>
          </cell>
          <cell r="P123" t="str">
            <v>Completed</v>
          </cell>
        </row>
        <row r="124">
          <cell r="B124" t="str">
            <v>Africa</v>
          </cell>
          <cell r="C124" t="str">
            <v>Gabon</v>
          </cell>
          <cell r="G124" t="str">
            <v>Hydropower</v>
          </cell>
          <cell r="J124" t="str">
            <v>Large</v>
          </cell>
          <cell r="P124" t="str">
            <v>Under Construction</v>
          </cell>
        </row>
        <row r="125">
          <cell r="B125" t="str">
            <v>Africa</v>
          </cell>
          <cell r="C125" t="str">
            <v>Gabon</v>
          </cell>
          <cell r="G125" t="str">
            <v>Hydropower</v>
          </cell>
          <cell r="J125" t="str">
            <v>Large</v>
          </cell>
          <cell r="P125" t="str">
            <v>Delayed</v>
          </cell>
        </row>
        <row r="126">
          <cell r="B126" t="str">
            <v>Africa</v>
          </cell>
          <cell r="C126" t="str">
            <v>Gambia</v>
          </cell>
          <cell r="P126" t="str">
            <v>Under Construction</v>
          </cell>
        </row>
        <row r="127">
          <cell r="B127" t="str">
            <v>Europe</v>
          </cell>
          <cell r="C127" t="str">
            <v>Georgia</v>
          </cell>
          <cell r="G127" t="str">
            <v>Hydropower</v>
          </cell>
          <cell r="J127" t="str">
            <v>Medium</v>
          </cell>
          <cell r="P127" t="str">
            <v>Completed</v>
          </cell>
        </row>
        <row r="128">
          <cell r="B128" t="str">
            <v>Europe</v>
          </cell>
          <cell r="C128" t="str">
            <v>Georgia</v>
          </cell>
          <cell r="P128" t="str">
            <v>Under Construction</v>
          </cell>
        </row>
        <row r="129">
          <cell r="B129" t="str">
            <v>Africa</v>
          </cell>
          <cell r="C129" t="str">
            <v>Ghana</v>
          </cell>
          <cell r="G129" t="str">
            <v>Hydropower</v>
          </cell>
          <cell r="J129" t="str">
            <v>Large</v>
          </cell>
          <cell r="P129" t="str">
            <v>Under Construction</v>
          </cell>
        </row>
        <row r="130">
          <cell r="B130" t="str">
            <v>Africa</v>
          </cell>
          <cell r="C130" t="str">
            <v>Ghana</v>
          </cell>
          <cell r="G130" t="str">
            <v>Hydropower</v>
          </cell>
          <cell r="J130" t="str">
            <v>Large</v>
          </cell>
          <cell r="P130" t="str">
            <v>Under Construction</v>
          </cell>
        </row>
        <row r="131">
          <cell r="B131" t="str">
            <v>Africa</v>
          </cell>
          <cell r="C131" t="str">
            <v>Ghana</v>
          </cell>
          <cell r="G131" t="str">
            <v>Hydropower</v>
          </cell>
          <cell r="J131" t="str">
            <v>Large</v>
          </cell>
          <cell r="P131" t="str">
            <v>Under Construction</v>
          </cell>
        </row>
        <row r="132">
          <cell r="B132" t="str">
            <v>Africa</v>
          </cell>
          <cell r="C132" t="str">
            <v>Ghana</v>
          </cell>
          <cell r="G132" t="str">
            <v>Hydropower</v>
          </cell>
          <cell r="J132" t="str">
            <v>Large</v>
          </cell>
          <cell r="P132" t="str">
            <v>Under Construction</v>
          </cell>
        </row>
        <row r="133">
          <cell r="B133" t="str">
            <v>Africa</v>
          </cell>
          <cell r="C133" t="str">
            <v>Ghana</v>
          </cell>
          <cell r="G133" t="str">
            <v>Hydropower</v>
          </cell>
          <cell r="J133" t="str">
            <v>Large</v>
          </cell>
          <cell r="P133" t="str">
            <v>Under Construction</v>
          </cell>
        </row>
        <row r="134">
          <cell r="B134" t="str">
            <v>Africa</v>
          </cell>
          <cell r="C134" t="str">
            <v>Guinea</v>
          </cell>
          <cell r="G134" t="str">
            <v>Hydropower</v>
          </cell>
          <cell r="J134" t="str">
            <v>Large</v>
          </cell>
          <cell r="P134" t="str">
            <v>Under Construction</v>
          </cell>
        </row>
        <row r="135">
          <cell r="B135" t="str">
            <v>Africa</v>
          </cell>
          <cell r="C135" t="str">
            <v>Guinea</v>
          </cell>
          <cell r="G135" t="str">
            <v>Hydropower</v>
          </cell>
          <cell r="J135" t="str">
            <v>Large</v>
          </cell>
          <cell r="P135" t="str">
            <v>Proposed</v>
          </cell>
        </row>
        <row r="136">
          <cell r="B136" t="str">
            <v>Latin America</v>
          </cell>
          <cell r="C136" t="str">
            <v>Guyana</v>
          </cell>
          <cell r="G136" t="str">
            <v>Hydropower</v>
          </cell>
          <cell r="J136" t="str">
            <v>Large</v>
          </cell>
          <cell r="P136" t="str">
            <v>Proposed</v>
          </cell>
        </row>
        <row r="137">
          <cell r="B137" t="str">
            <v>Latin America</v>
          </cell>
          <cell r="C137" t="str">
            <v>Honduras</v>
          </cell>
          <cell r="G137" t="str">
            <v>Hydropower</v>
          </cell>
          <cell r="J137" t="str">
            <v>Large</v>
          </cell>
          <cell r="P137" t="str">
            <v>Under Construction</v>
          </cell>
        </row>
        <row r="138">
          <cell r="B138" t="str">
            <v>Latin America</v>
          </cell>
          <cell r="C138" t="str">
            <v>Honduras</v>
          </cell>
          <cell r="G138" t="str">
            <v>Hydropower</v>
          </cell>
          <cell r="J138" t="str">
            <v>Large</v>
          </cell>
          <cell r="P138" t="str">
            <v>Proposed</v>
          </cell>
        </row>
        <row r="139">
          <cell r="B139" t="str">
            <v>Latin America</v>
          </cell>
          <cell r="C139" t="str">
            <v>Honduras</v>
          </cell>
          <cell r="G139" t="str">
            <v>Hydropower</v>
          </cell>
          <cell r="J139" t="str">
            <v>Large</v>
          </cell>
          <cell r="P139" t="str">
            <v>Proposed</v>
          </cell>
        </row>
        <row r="140">
          <cell r="B140" t="str">
            <v>Asia (SE)</v>
          </cell>
          <cell r="C140" t="str">
            <v>Indonesia</v>
          </cell>
          <cell r="G140" t="str">
            <v>Hydropower</v>
          </cell>
          <cell r="J140" t="str">
            <v>Large</v>
          </cell>
          <cell r="P140" t="str">
            <v>Completed</v>
          </cell>
        </row>
        <row r="141">
          <cell r="B141" t="str">
            <v>Asia (SE)</v>
          </cell>
          <cell r="C141" t="str">
            <v>Indonesia</v>
          </cell>
          <cell r="J141" t="str">
            <v>Large</v>
          </cell>
          <cell r="P141" t="str">
            <v>Proposed</v>
          </cell>
        </row>
        <row r="142">
          <cell r="B142" t="str">
            <v>Asia (SE)</v>
          </cell>
          <cell r="C142" t="str">
            <v>Indonesia</v>
          </cell>
          <cell r="G142" t="str">
            <v>Hydropower</v>
          </cell>
          <cell r="J142" t="str">
            <v>Large</v>
          </cell>
          <cell r="P142" t="str">
            <v>Proposed</v>
          </cell>
        </row>
        <row r="143">
          <cell r="B143" t="str">
            <v>Middle East</v>
          </cell>
          <cell r="C143" t="str">
            <v>Iran</v>
          </cell>
          <cell r="G143" t="str">
            <v>Hydropower</v>
          </cell>
          <cell r="J143" t="str">
            <v>Large</v>
          </cell>
          <cell r="P143" t="str">
            <v>Under Construction</v>
          </cell>
        </row>
        <row r="144">
          <cell r="B144" t="str">
            <v>Middle East</v>
          </cell>
          <cell r="C144" t="str">
            <v>Iran</v>
          </cell>
          <cell r="G144" t="str">
            <v>Hydropower</v>
          </cell>
          <cell r="J144" t="str">
            <v>Small</v>
          </cell>
          <cell r="P144" t="str">
            <v>Completed</v>
          </cell>
        </row>
        <row r="145">
          <cell r="B145" t="str">
            <v>Middle East</v>
          </cell>
          <cell r="C145" t="str">
            <v>Iran</v>
          </cell>
          <cell r="G145" t="str">
            <v>Hydropower</v>
          </cell>
          <cell r="J145" t="str">
            <v>Large</v>
          </cell>
          <cell r="P145" t="str">
            <v>Under Construction</v>
          </cell>
        </row>
        <row r="146">
          <cell r="B146" t="str">
            <v>Middle East</v>
          </cell>
          <cell r="C146" t="str">
            <v>Iran</v>
          </cell>
          <cell r="G146" t="str">
            <v>Hydropower</v>
          </cell>
          <cell r="J146" t="str">
            <v>Large</v>
          </cell>
          <cell r="P146" t="str">
            <v>Completed</v>
          </cell>
        </row>
        <row r="147">
          <cell r="B147" t="str">
            <v>Asia (Central)</v>
          </cell>
          <cell r="C147" t="str">
            <v>Kazakhstan</v>
          </cell>
          <cell r="G147" t="str">
            <v>Hydropower</v>
          </cell>
          <cell r="J147" t="str">
            <v>Large</v>
          </cell>
          <cell r="P147" t="str">
            <v>Under Construction</v>
          </cell>
        </row>
        <row r="148">
          <cell r="B148" t="str">
            <v>Asia (Central)</v>
          </cell>
          <cell r="C148" t="str">
            <v>Kazakhstan</v>
          </cell>
          <cell r="G148" t="str">
            <v>Hydropower</v>
          </cell>
          <cell r="J148" t="str">
            <v>Large</v>
          </cell>
          <cell r="P148" t="str">
            <v>Proposed</v>
          </cell>
        </row>
        <row r="149">
          <cell r="B149" t="str">
            <v>Asia (Central)</v>
          </cell>
          <cell r="C149" t="str">
            <v>Kazakhstan</v>
          </cell>
          <cell r="G149" t="str">
            <v>Water supply</v>
          </cell>
          <cell r="P149" t="str">
            <v>Proposed</v>
          </cell>
        </row>
        <row r="150">
          <cell r="B150" t="str">
            <v>Africa</v>
          </cell>
          <cell r="C150" t="str">
            <v>Kenya</v>
          </cell>
          <cell r="G150" t="str">
            <v>Hydropower</v>
          </cell>
          <cell r="J150" t="str">
            <v>Medium</v>
          </cell>
          <cell r="P150" t="str">
            <v>Under Construction</v>
          </cell>
        </row>
        <row r="151">
          <cell r="B151" t="str">
            <v>Africa</v>
          </cell>
          <cell r="C151" t="str">
            <v>Kenya</v>
          </cell>
          <cell r="G151" t="str">
            <v>Hydropower</v>
          </cell>
          <cell r="P151" t="str">
            <v>Proposed</v>
          </cell>
        </row>
        <row r="152">
          <cell r="B152" t="str">
            <v>Africa</v>
          </cell>
          <cell r="C152" t="str">
            <v>Kenya</v>
          </cell>
          <cell r="G152" t="str">
            <v>Multipurpose</v>
          </cell>
          <cell r="J152" t="str">
            <v>Large</v>
          </cell>
          <cell r="P152" t="str">
            <v>Proposed</v>
          </cell>
        </row>
        <row r="153">
          <cell r="B153" t="str">
            <v>Asia (Central)</v>
          </cell>
          <cell r="C153" t="str">
            <v>Kyrgyzstan</v>
          </cell>
          <cell r="G153" t="str">
            <v>Hydropower</v>
          </cell>
          <cell r="J153" t="str">
            <v>Large</v>
          </cell>
          <cell r="P153" t="str">
            <v>Proposed</v>
          </cell>
        </row>
        <row r="154">
          <cell r="B154" t="str">
            <v>Asia (Central)</v>
          </cell>
          <cell r="C154" t="str">
            <v>Kyrgyzstan</v>
          </cell>
          <cell r="G154" t="str">
            <v>Hydropower</v>
          </cell>
          <cell r="J154" t="str">
            <v>Large</v>
          </cell>
          <cell r="P154" t="str">
            <v>Proposed</v>
          </cell>
        </row>
        <row r="155">
          <cell r="B155" t="str">
            <v>Asia (Central)</v>
          </cell>
          <cell r="C155" t="str">
            <v>Kyrgyzstan</v>
          </cell>
          <cell r="G155" t="str">
            <v>Hydropower</v>
          </cell>
          <cell r="J155" t="str">
            <v>Large</v>
          </cell>
          <cell r="P155" t="str">
            <v>Proposed</v>
          </cell>
        </row>
        <row r="156">
          <cell r="B156" t="str">
            <v>Asia (SE)</v>
          </cell>
          <cell r="C156" t="str">
            <v>Lao PDR</v>
          </cell>
          <cell r="G156" t="str">
            <v>Hydropower</v>
          </cell>
          <cell r="J156" t="str">
            <v>Large</v>
          </cell>
          <cell r="P156" t="str">
            <v>Under Construction</v>
          </cell>
        </row>
        <row r="157">
          <cell r="B157" t="str">
            <v>Asia (SE)</v>
          </cell>
          <cell r="C157" t="str">
            <v>Lao PDR</v>
          </cell>
          <cell r="G157" t="str">
            <v>Hydropower</v>
          </cell>
          <cell r="J157" t="str">
            <v>Large</v>
          </cell>
          <cell r="P157" t="str">
            <v>Under Construction</v>
          </cell>
        </row>
        <row r="158">
          <cell r="B158" t="str">
            <v>Asia (SE)</v>
          </cell>
          <cell r="C158" t="str">
            <v>Lao PDR</v>
          </cell>
          <cell r="G158" t="str">
            <v>Hydropower</v>
          </cell>
          <cell r="J158" t="str">
            <v>Large</v>
          </cell>
          <cell r="P158" t="str">
            <v>Under Construction</v>
          </cell>
        </row>
        <row r="159">
          <cell r="B159" t="str">
            <v>Asia (SE)</v>
          </cell>
          <cell r="C159" t="str">
            <v>Lao PDR</v>
          </cell>
          <cell r="G159" t="str">
            <v>Hydropower</v>
          </cell>
          <cell r="J159" t="str">
            <v>Large</v>
          </cell>
          <cell r="P159" t="str">
            <v>Proposed</v>
          </cell>
        </row>
        <row r="160">
          <cell r="B160" t="str">
            <v>Asia (SE)</v>
          </cell>
          <cell r="C160" t="str">
            <v>Lao PDR</v>
          </cell>
          <cell r="G160" t="str">
            <v>Hydropower</v>
          </cell>
          <cell r="J160" t="str">
            <v>Large</v>
          </cell>
          <cell r="P160" t="str">
            <v>Completed</v>
          </cell>
        </row>
        <row r="161">
          <cell r="B161" t="str">
            <v>Asia (SE)</v>
          </cell>
          <cell r="C161" t="str">
            <v>Lao PDR</v>
          </cell>
          <cell r="G161" t="str">
            <v>Hydropower</v>
          </cell>
          <cell r="J161" t="str">
            <v>Large</v>
          </cell>
          <cell r="P161" t="str">
            <v>Completed</v>
          </cell>
        </row>
        <row r="162">
          <cell r="B162" t="str">
            <v>Asia (SE)</v>
          </cell>
          <cell r="C162" t="str">
            <v>Lao PDR</v>
          </cell>
          <cell r="G162" t="str">
            <v>Hydropower</v>
          </cell>
          <cell r="J162" t="str">
            <v>Large</v>
          </cell>
          <cell r="P162" t="str">
            <v>Proposed</v>
          </cell>
        </row>
        <row r="163">
          <cell r="B163" t="str">
            <v>Asia (SE)</v>
          </cell>
          <cell r="C163" t="str">
            <v>Lao PDR</v>
          </cell>
          <cell r="G163" t="str">
            <v>Hydropower</v>
          </cell>
          <cell r="J163" t="str">
            <v>Medium</v>
          </cell>
          <cell r="P163" t="str">
            <v>Completed</v>
          </cell>
        </row>
        <row r="164">
          <cell r="B164" t="str">
            <v>Asia (SE)</v>
          </cell>
          <cell r="C164" t="str">
            <v>Lao PDR</v>
          </cell>
          <cell r="G164" t="str">
            <v>Hydropower</v>
          </cell>
          <cell r="J164" t="str">
            <v>Medium</v>
          </cell>
          <cell r="P164" t="str">
            <v>Proposed</v>
          </cell>
        </row>
        <row r="165">
          <cell r="B165" t="str">
            <v>Asia (SE)</v>
          </cell>
          <cell r="C165" t="str">
            <v>Lao PDR</v>
          </cell>
          <cell r="G165" t="str">
            <v>Hydropower</v>
          </cell>
          <cell r="J165" t="str">
            <v>Medium</v>
          </cell>
          <cell r="P165" t="str">
            <v>Proposed</v>
          </cell>
        </row>
        <row r="166">
          <cell r="B166" t="str">
            <v>Asia (SE)</v>
          </cell>
          <cell r="C166" t="str">
            <v>Lao PDR</v>
          </cell>
          <cell r="G166" t="str">
            <v>Hydropower</v>
          </cell>
          <cell r="J166" t="str">
            <v>Large</v>
          </cell>
          <cell r="P166" t="str">
            <v>Proposed</v>
          </cell>
        </row>
        <row r="167">
          <cell r="B167" t="str">
            <v>Asia (SE)</v>
          </cell>
          <cell r="C167" t="str">
            <v>Lao PDR</v>
          </cell>
          <cell r="G167" t="str">
            <v>Hydropower</v>
          </cell>
          <cell r="J167" t="str">
            <v>Large</v>
          </cell>
          <cell r="P167" t="str">
            <v>Completed</v>
          </cell>
        </row>
        <row r="168">
          <cell r="B168" t="str">
            <v>Asia (SE)</v>
          </cell>
          <cell r="C168" t="str">
            <v>Lao PDR</v>
          </cell>
          <cell r="G168" t="str">
            <v>Hydropower</v>
          </cell>
          <cell r="J168" t="str">
            <v>Large</v>
          </cell>
          <cell r="P168" t="str">
            <v>Proposed</v>
          </cell>
        </row>
        <row r="169">
          <cell r="B169" t="str">
            <v>Asia (SE)</v>
          </cell>
          <cell r="C169" t="str">
            <v>Lao PDR</v>
          </cell>
          <cell r="G169" t="str">
            <v>Hydropower</v>
          </cell>
          <cell r="J169" t="str">
            <v>Large</v>
          </cell>
          <cell r="P169" t="str">
            <v>Proposed</v>
          </cell>
        </row>
        <row r="170">
          <cell r="B170" t="str">
            <v>Asia (SE)</v>
          </cell>
          <cell r="C170" t="str">
            <v>Lao PDR</v>
          </cell>
          <cell r="G170" t="str">
            <v>Hydropower</v>
          </cell>
          <cell r="J170" t="str">
            <v>Large</v>
          </cell>
          <cell r="P170" t="str">
            <v>Proposed </v>
          </cell>
        </row>
        <row r="171">
          <cell r="B171" t="str">
            <v>Asia (SE)</v>
          </cell>
          <cell r="C171" t="str">
            <v>Lao PDR</v>
          </cell>
          <cell r="G171" t="str">
            <v>Hydropower</v>
          </cell>
          <cell r="J171" t="str">
            <v>Large</v>
          </cell>
          <cell r="P171" t="str">
            <v>Proposed </v>
          </cell>
        </row>
        <row r="172">
          <cell r="B172" t="str">
            <v>Asia (SE)</v>
          </cell>
          <cell r="C172" t="str">
            <v>Lao PDR</v>
          </cell>
          <cell r="G172" t="str">
            <v>Hydropower</v>
          </cell>
          <cell r="J172" t="str">
            <v>Large</v>
          </cell>
          <cell r="P172" t="str">
            <v>Under Construction</v>
          </cell>
        </row>
        <row r="173">
          <cell r="B173" t="str">
            <v>Asia (SE)</v>
          </cell>
          <cell r="C173" t="str">
            <v>Lao PDR</v>
          </cell>
          <cell r="G173" t="str">
            <v>Hydropower</v>
          </cell>
          <cell r="J173" t="str">
            <v>Large</v>
          </cell>
          <cell r="P173" t="str">
            <v>Under Construction</v>
          </cell>
        </row>
        <row r="174">
          <cell r="B174" t="str">
            <v>Asia (SE)</v>
          </cell>
          <cell r="C174" t="str">
            <v>Lao PDR</v>
          </cell>
          <cell r="G174" t="str">
            <v>Hydropower</v>
          </cell>
          <cell r="J174" t="str">
            <v>Large</v>
          </cell>
          <cell r="P174" t="str">
            <v>Proposed</v>
          </cell>
        </row>
        <row r="175">
          <cell r="B175" t="str">
            <v>Asia (SE)</v>
          </cell>
          <cell r="C175" t="str">
            <v>Lao PDR</v>
          </cell>
          <cell r="G175" t="str">
            <v>Hydropower</v>
          </cell>
          <cell r="J175" t="str">
            <v>Large</v>
          </cell>
          <cell r="P175" t="str">
            <v>Proposed</v>
          </cell>
        </row>
        <row r="176">
          <cell r="B176" t="str">
            <v>Asia (SE)</v>
          </cell>
          <cell r="C176" t="str">
            <v>Lao PDR</v>
          </cell>
          <cell r="P176" t="str">
            <v>Proposed</v>
          </cell>
        </row>
        <row r="177">
          <cell r="B177" t="str">
            <v>Asia (SE)</v>
          </cell>
          <cell r="C177" t="str">
            <v>Lao PDR</v>
          </cell>
          <cell r="G177" t="str">
            <v>Hydropower</v>
          </cell>
          <cell r="J177" t="str">
            <v>Medium</v>
          </cell>
          <cell r="P177" t="str">
            <v>Proposed</v>
          </cell>
        </row>
        <row r="178">
          <cell r="B178" t="str">
            <v>Asia (SE)</v>
          </cell>
          <cell r="C178" t="str">
            <v>Lao PDR</v>
          </cell>
          <cell r="G178" t="str">
            <v>Hydropower</v>
          </cell>
          <cell r="J178" t="str">
            <v>Large</v>
          </cell>
          <cell r="P178" t="str">
            <v>Under Construction</v>
          </cell>
        </row>
        <row r="179">
          <cell r="B179" t="str">
            <v>Asia (SE)</v>
          </cell>
          <cell r="C179" t="str">
            <v>Lao PDR</v>
          </cell>
          <cell r="G179" t="str">
            <v>Hydropower</v>
          </cell>
          <cell r="J179" t="str">
            <v>Large</v>
          </cell>
          <cell r="P179" t="str">
            <v>Under Construction</v>
          </cell>
        </row>
        <row r="180">
          <cell r="B180" t="str">
            <v>Asia (SE)</v>
          </cell>
          <cell r="C180" t="str">
            <v>Lao PDR</v>
          </cell>
          <cell r="G180" t="str">
            <v>Hydropower</v>
          </cell>
          <cell r="J180" t="str">
            <v>Large</v>
          </cell>
          <cell r="P180" t="str">
            <v>Under Construction</v>
          </cell>
        </row>
        <row r="181">
          <cell r="B181" t="str">
            <v>Asia (SE)</v>
          </cell>
          <cell r="C181" t="str">
            <v>Lao PDR</v>
          </cell>
          <cell r="G181" t="str">
            <v>Hydropower </v>
          </cell>
          <cell r="J181" t="str">
            <v>Large</v>
          </cell>
          <cell r="P181" t="str">
            <v>Proposed</v>
          </cell>
        </row>
        <row r="182">
          <cell r="B182" t="str">
            <v>Asia (SE)</v>
          </cell>
          <cell r="C182" t="str">
            <v>Lao PDR</v>
          </cell>
          <cell r="G182" t="str">
            <v>Hydropower</v>
          </cell>
          <cell r="J182" t="str">
            <v>Large</v>
          </cell>
          <cell r="P182" t="str">
            <v>Proposed</v>
          </cell>
        </row>
        <row r="183">
          <cell r="B183" t="str">
            <v>Asia (SE)</v>
          </cell>
          <cell r="C183" t="str">
            <v>Lao PDR</v>
          </cell>
          <cell r="G183" t="str">
            <v>Hydropower</v>
          </cell>
          <cell r="J183" t="str">
            <v>Large</v>
          </cell>
          <cell r="P183" t="str">
            <v>Proposed</v>
          </cell>
        </row>
        <row r="184">
          <cell r="B184" t="str">
            <v>Asia (SE)</v>
          </cell>
          <cell r="C184" t="str">
            <v>Lao PDR</v>
          </cell>
          <cell r="G184" t="str">
            <v>Hydropower</v>
          </cell>
          <cell r="J184" t="str">
            <v>Large</v>
          </cell>
          <cell r="P184" t="str">
            <v>Proposed</v>
          </cell>
        </row>
        <row r="185">
          <cell r="B185" t="str">
            <v>Europe</v>
          </cell>
          <cell r="C185" t="str">
            <v>Macedonia</v>
          </cell>
          <cell r="J185" t="str">
            <v>Large</v>
          </cell>
          <cell r="P185" t="str">
            <v> </v>
          </cell>
        </row>
        <row r="186">
          <cell r="B186" t="str">
            <v>Africa</v>
          </cell>
          <cell r="C186" t="str">
            <v>Madagascar</v>
          </cell>
          <cell r="P186" t="str">
            <v>Under Construction</v>
          </cell>
        </row>
        <row r="187">
          <cell r="B187" t="str">
            <v>Africa</v>
          </cell>
          <cell r="C187" t="str">
            <v>Malawi</v>
          </cell>
          <cell r="G187" t="str">
            <v>Hydropower</v>
          </cell>
          <cell r="J187" t="str">
            <v>Large</v>
          </cell>
          <cell r="P187" t="str">
            <v>Under Construction</v>
          </cell>
        </row>
        <row r="188">
          <cell r="B188" t="str">
            <v>Asia (SE)</v>
          </cell>
          <cell r="C188" t="str">
            <v>Malaysia</v>
          </cell>
          <cell r="G188" t="str">
            <v>Water supply</v>
          </cell>
          <cell r="J188" t="str">
            <v>Large</v>
          </cell>
          <cell r="P188" t="str">
            <v>Under Construction</v>
          </cell>
        </row>
        <row r="189">
          <cell r="B189" t="str">
            <v>Asia (SE)</v>
          </cell>
          <cell r="C189" t="str">
            <v>Malaysia</v>
          </cell>
          <cell r="G189" t="str">
            <v>Water supply</v>
          </cell>
          <cell r="P189" t="str">
            <v>Under Construction</v>
          </cell>
        </row>
        <row r="190">
          <cell r="B190" t="str">
            <v>Asia (SE)</v>
          </cell>
          <cell r="C190" t="str">
            <v>Malaysia</v>
          </cell>
          <cell r="G190" t="str">
            <v>Hydropower</v>
          </cell>
          <cell r="J190" t="str">
            <v>Large</v>
          </cell>
          <cell r="P190" t="str">
            <v>Proposed</v>
          </cell>
        </row>
        <row r="191">
          <cell r="B191" t="str">
            <v>Asia (SE)</v>
          </cell>
          <cell r="C191" t="str">
            <v>Malaysia</v>
          </cell>
          <cell r="G191" t="str">
            <v>Hydropower</v>
          </cell>
          <cell r="J191" t="str">
            <v>Large</v>
          </cell>
          <cell r="P191" t="str">
            <v>Completed</v>
          </cell>
        </row>
        <row r="192">
          <cell r="B192" t="str">
            <v>Asia (SE)</v>
          </cell>
          <cell r="C192" t="str">
            <v>Malaysia</v>
          </cell>
          <cell r="G192" t="str">
            <v>Hydropower</v>
          </cell>
          <cell r="J192" t="str">
            <v>Large</v>
          </cell>
          <cell r="P192" t="str">
            <v>Under Construction</v>
          </cell>
        </row>
        <row r="193">
          <cell r="B193" t="str">
            <v>Asia (SE)</v>
          </cell>
          <cell r="C193" t="str">
            <v>Malaysia</v>
          </cell>
          <cell r="G193" t="str">
            <v>Hydropower</v>
          </cell>
          <cell r="J193" t="str">
            <v>Large</v>
          </cell>
          <cell r="P193" t="str">
            <v>Proposed</v>
          </cell>
        </row>
        <row r="194">
          <cell r="B194" t="str">
            <v>Asia (SE)</v>
          </cell>
          <cell r="C194" t="str">
            <v>Malaysia</v>
          </cell>
          <cell r="G194" t="str">
            <v>Hydropower</v>
          </cell>
          <cell r="J194" t="str">
            <v>Large</v>
          </cell>
          <cell r="P194" t="str">
            <v>Delayed</v>
          </cell>
        </row>
        <row r="195">
          <cell r="B195" t="str">
            <v>Asia (SE)</v>
          </cell>
          <cell r="C195" t="str">
            <v>Malaysia</v>
          </cell>
          <cell r="G195" t="str">
            <v>Hydropower</v>
          </cell>
          <cell r="J195" t="str">
            <v>Large</v>
          </cell>
          <cell r="P195" t="str">
            <v>Proposed</v>
          </cell>
        </row>
        <row r="196">
          <cell r="B196" t="str">
            <v>Asia (SE)</v>
          </cell>
          <cell r="C196" t="str">
            <v>Malaysia</v>
          </cell>
          <cell r="G196" t="str">
            <v>Hydropower</v>
          </cell>
          <cell r="J196" t="str">
            <v>Large</v>
          </cell>
          <cell r="P196" t="str">
            <v>Proposed</v>
          </cell>
        </row>
        <row r="197">
          <cell r="B197" t="str">
            <v>Asia (SE)</v>
          </cell>
          <cell r="C197" t="str">
            <v>Malaysia</v>
          </cell>
          <cell r="G197" t="str">
            <v>Hydropower</v>
          </cell>
          <cell r="P197" t="str">
            <v>Completed</v>
          </cell>
        </row>
        <row r="198">
          <cell r="B198" t="str">
            <v>Asia (SE)</v>
          </cell>
          <cell r="C198" t="str">
            <v>Malaysia</v>
          </cell>
          <cell r="G198" t="str">
            <v>Hydropower</v>
          </cell>
          <cell r="J198" t="str">
            <v>Large</v>
          </cell>
          <cell r="P198" t="str">
            <v>Proposed</v>
          </cell>
        </row>
        <row r="199">
          <cell r="B199" t="str">
            <v>Asia (SE)</v>
          </cell>
          <cell r="C199" t="str">
            <v>Malaysia</v>
          </cell>
          <cell r="G199" t="str">
            <v>Water Supply</v>
          </cell>
          <cell r="J199" t="str">
            <v>Small</v>
          </cell>
          <cell r="P199" t="str">
            <v>Under Construction</v>
          </cell>
        </row>
        <row r="200">
          <cell r="B200" t="str">
            <v>Asia (SE)</v>
          </cell>
          <cell r="C200" t="str">
            <v>Malaysia</v>
          </cell>
          <cell r="G200" t="str">
            <v>Hydropower</v>
          </cell>
          <cell r="J200" t="str">
            <v>Medium</v>
          </cell>
          <cell r="P200" t="str">
            <v>Proposed</v>
          </cell>
        </row>
        <row r="201">
          <cell r="B201" t="str">
            <v>Asia (SE)</v>
          </cell>
          <cell r="C201" t="str">
            <v>Malaysia</v>
          </cell>
          <cell r="G201" t="str">
            <v>Hydropower</v>
          </cell>
          <cell r="J201" t="str">
            <v>Large</v>
          </cell>
          <cell r="P201" t="str">
            <v>Under Construction</v>
          </cell>
        </row>
        <row r="202">
          <cell r="B202" t="str">
            <v>Africa</v>
          </cell>
          <cell r="C202" t="str">
            <v>Mali</v>
          </cell>
          <cell r="G202" t="str">
            <v>Hydropower</v>
          </cell>
          <cell r="J202" t="str">
            <v>Large</v>
          </cell>
          <cell r="P202" t="str">
            <v>Under Construction</v>
          </cell>
        </row>
        <row r="203">
          <cell r="B203" t="str">
            <v>Africa</v>
          </cell>
          <cell r="C203" t="str">
            <v>Mauritius</v>
          </cell>
          <cell r="G203" t="str">
            <v>Water supply</v>
          </cell>
          <cell r="J203" t="str">
            <v>Large</v>
          </cell>
          <cell r="P203" t="str">
            <v>Proposed</v>
          </cell>
        </row>
        <row r="204">
          <cell r="B204" t="str">
            <v>Asia (E)</v>
          </cell>
          <cell r="C204" t="str">
            <v>Mongolia</v>
          </cell>
          <cell r="G204" t="str">
            <v>Hydropower</v>
          </cell>
          <cell r="J204" t="str">
            <v>Medium</v>
          </cell>
          <cell r="P204" t="str">
            <v>Completed</v>
          </cell>
        </row>
        <row r="205">
          <cell r="B205" t="str">
            <v>Europe</v>
          </cell>
          <cell r="C205" t="str">
            <v>Montenegro</v>
          </cell>
          <cell r="G205" t="str">
            <v>Hydropower</v>
          </cell>
          <cell r="J205" t="str">
            <v>Large</v>
          </cell>
          <cell r="P205" t="str">
            <v>Proposed</v>
          </cell>
        </row>
        <row r="206">
          <cell r="B206" t="str">
            <v>Africa</v>
          </cell>
          <cell r="C206" t="str">
            <v>Morrocco</v>
          </cell>
          <cell r="G206" t="str">
            <v>Hydropower</v>
          </cell>
          <cell r="P206" t="str">
            <v>Completed</v>
          </cell>
        </row>
        <row r="207">
          <cell r="B207" t="str">
            <v>Africa</v>
          </cell>
          <cell r="C207" t="str">
            <v>Mozambique</v>
          </cell>
          <cell r="G207" t="str">
            <v>Flood control</v>
          </cell>
          <cell r="J207" t="str">
            <v>Large</v>
          </cell>
          <cell r="P207" t="str">
            <v>Under Construction</v>
          </cell>
        </row>
        <row r="208">
          <cell r="B208" t="str">
            <v>Africa</v>
          </cell>
          <cell r="C208" t="str">
            <v>Mozambique</v>
          </cell>
          <cell r="G208" t="str">
            <v> </v>
          </cell>
          <cell r="P208" t="str">
            <v>Proposed</v>
          </cell>
        </row>
        <row r="209">
          <cell r="B209" t="str">
            <v>Asia (S)</v>
          </cell>
          <cell r="C209" t="str">
            <v>Nepal</v>
          </cell>
          <cell r="G209" t="str">
            <v>Hydropower</v>
          </cell>
          <cell r="J209" t="str">
            <v>Large</v>
          </cell>
          <cell r="P209" t="str">
            <v>Completed</v>
          </cell>
        </row>
        <row r="210">
          <cell r="B210" t="str">
            <v>Asia (S)</v>
          </cell>
          <cell r="C210" t="str">
            <v>Nepal</v>
          </cell>
          <cell r="G210" t="str">
            <v>Hydropower</v>
          </cell>
          <cell r="J210" t="str">
            <v>Medium</v>
          </cell>
          <cell r="P210" t="str">
            <v>Completed</v>
          </cell>
        </row>
        <row r="211">
          <cell r="B211" t="str">
            <v>Asia (S)</v>
          </cell>
          <cell r="C211" t="str">
            <v>Nepal</v>
          </cell>
          <cell r="G211" t="str">
            <v>Hydropower</v>
          </cell>
          <cell r="J211" t="str">
            <v>Small</v>
          </cell>
          <cell r="P211" t="str">
            <v>Completed</v>
          </cell>
        </row>
        <row r="212">
          <cell r="B212" t="str">
            <v>Asia (S)</v>
          </cell>
          <cell r="C212" t="str">
            <v>Nepal</v>
          </cell>
          <cell r="G212" t="str">
            <v>Hydropower</v>
          </cell>
          <cell r="J212" t="str">
            <v>Medium</v>
          </cell>
          <cell r="P212" t="str">
            <v>Under Construction</v>
          </cell>
        </row>
        <row r="213">
          <cell r="B213" t="str">
            <v>Asia (S)</v>
          </cell>
          <cell r="C213" t="str">
            <v>Nepal</v>
          </cell>
          <cell r="G213" t="str">
            <v>Hydropower</v>
          </cell>
          <cell r="J213" t="str">
            <v>Large</v>
          </cell>
          <cell r="P213" t="str">
            <v>Proposed</v>
          </cell>
        </row>
        <row r="214">
          <cell r="B214" t="str">
            <v>Asia (S)</v>
          </cell>
          <cell r="C214" t="str">
            <v>Nepal</v>
          </cell>
          <cell r="G214" t="str">
            <v>Hydropower</v>
          </cell>
          <cell r="J214" t="str">
            <v>Medium</v>
          </cell>
          <cell r="P214" t="str">
            <v>Completed</v>
          </cell>
        </row>
        <row r="215">
          <cell r="B215" t="str">
            <v>Asia (S)</v>
          </cell>
          <cell r="C215" t="str">
            <v>Nepal</v>
          </cell>
          <cell r="G215" t="str">
            <v>Hydropower</v>
          </cell>
          <cell r="J215" t="str">
            <v>Small</v>
          </cell>
          <cell r="P215" t="str">
            <v>Completed</v>
          </cell>
        </row>
        <row r="216">
          <cell r="B216" t="str">
            <v>Asia (S)</v>
          </cell>
          <cell r="C216" t="str">
            <v>Nepal</v>
          </cell>
          <cell r="G216" t="str">
            <v>Irrigation</v>
          </cell>
          <cell r="P216" t="str">
            <v>Under Construction</v>
          </cell>
        </row>
        <row r="217">
          <cell r="B217" t="str">
            <v>Asia (S)</v>
          </cell>
          <cell r="C217" t="str">
            <v>Nepal</v>
          </cell>
          <cell r="G217" t="str">
            <v>Hydropower</v>
          </cell>
          <cell r="J217" t="str">
            <v>Medium</v>
          </cell>
          <cell r="P217" t="str">
            <v>Completed</v>
          </cell>
        </row>
        <row r="218">
          <cell r="B218" t="str">
            <v>Asia (S)</v>
          </cell>
          <cell r="C218" t="str">
            <v>Nepal</v>
          </cell>
          <cell r="G218" t="str">
            <v>Hydropower</v>
          </cell>
          <cell r="J218" t="str">
            <v>Large</v>
          </cell>
          <cell r="P218" t="str">
            <v>Under Construction</v>
          </cell>
        </row>
        <row r="219">
          <cell r="B219" t="str">
            <v>Asia (S)</v>
          </cell>
          <cell r="C219" t="str">
            <v>Nepal</v>
          </cell>
          <cell r="G219" t="str">
            <v>Hydropower</v>
          </cell>
          <cell r="J219" t="str">
            <v>Large</v>
          </cell>
          <cell r="P219" t="str">
            <v>Under Construction</v>
          </cell>
        </row>
        <row r="220">
          <cell r="B220" t="str">
            <v>Asia (S)</v>
          </cell>
          <cell r="C220" t="str">
            <v>Nepal</v>
          </cell>
          <cell r="G220" t="str">
            <v>Hydropower</v>
          </cell>
          <cell r="J220" t="str">
            <v>Large</v>
          </cell>
          <cell r="P220" t="str">
            <v>Proposed</v>
          </cell>
        </row>
        <row r="221">
          <cell r="B221" t="str">
            <v>Asia (S)</v>
          </cell>
          <cell r="C221" t="str">
            <v>Nepal</v>
          </cell>
          <cell r="G221" t="str">
            <v>Hydropower </v>
          </cell>
          <cell r="J221" t="str">
            <v>Large</v>
          </cell>
          <cell r="P221" t="str">
            <v>Proposed</v>
          </cell>
        </row>
        <row r="222">
          <cell r="B222" t="str">
            <v>Africa</v>
          </cell>
          <cell r="C222" t="str">
            <v>Niger</v>
          </cell>
          <cell r="G222" t="str">
            <v>Hydropower</v>
          </cell>
          <cell r="J222" t="str">
            <v>Large</v>
          </cell>
          <cell r="P222" t="str">
            <v>Under Construction</v>
          </cell>
        </row>
        <row r="223">
          <cell r="B223" t="str">
            <v>Africa</v>
          </cell>
          <cell r="C223" t="str">
            <v>Nigeria</v>
          </cell>
          <cell r="G223" t="str">
            <v>Hydropower</v>
          </cell>
          <cell r="J223" t="str">
            <v>Large</v>
          </cell>
          <cell r="P223" t="str">
            <v>Completed</v>
          </cell>
        </row>
        <row r="224">
          <cell r="B224" t="str">
            <v>Asia (S)</v>
          </cell>
          <cell r="C224" t="str">
            <v>Pakistan</v>
          </cell>
          <cell r="G224" t="str">
            <v>Hydropower</v>
          </cell>
          <cell r="J224" t="str">
            <v>Large</v>
          </cell>
          <cell r="P224" t="str">
            <v>Under Construction</v>
          </cell>
        </row>
        <row r="225">
          <cell r="B225" t="str">
            <v>Asia (S)</v>
          </cell>
          <cell r="C225" t="str">
            <v>Pakistan</v>
          </cell>
          <cell r="G225" t="str">
            <v>Hydropower</v>
          </cell>
          <cell r="J225" t="str">
            <v>Large</v>
          </cell>
          <cell r="P225" t="str">
            <v>Proposed</v>
          </cell>
        </row>
        <row r="226">
          <cell r="B226" t="str">
            <v>Asia (S)</v>
          </cell>
          <cell r="C226" t="str">
            <v>Pakistan</v>
          </cell>
          <cell r="G226" t="str">
            <v>Hydropower</v>
          </cell>
          <cell r="J226" t="str">
            <v>Large</v>
          </cell>
          <cell r="P226" t="str">
            <v>Completed</v>
          </cell>
        </row>
        <row r="227">
          <cell r="B227" t="str">
            <v>Asia (S)</v>
          </cell>
          <cell r="C227" t="str">
            <v>Pakistan</v>
          </cell>
          <cell r="G227" t="str">
            <v>Irrigation</v>
          </cell>
          <cell r="P227" t="str">
            <v>Under Construction</v>
          </cell>
        </row>
        <row r="228">
          <cell r="B228" t="str">
            <v>Asia (S)</v>
          </cell>
          <cell r="C228" t="str">
            <v>Pakistan</v>
          </cell>
          <cell r="G228" t="str">
            <v>Hydropower</v>
          </cell>
          <cell r="J228" t="str">
            <v>Large</v>
          </cell>
          <cell r="P228" t="str">
            <v>Proposed</v>
          </cell>
        </row>
        <row r="229">
          <cell r="B229" t="str">
            <v>Asia (S)</v>
          </cell>
          <cell r="C229" t="str">
            <v>Pakistan</v>
          </cell>
          <cell r="G229" t="str">
            <v>Hydropower</v>
          </cell>
          <cell r="J229" t="str">
            <v>Medium</v>
          </cell>
          <cell r="P229" t="str">
            <v>Proposed</v>
          </cell>
        </row>
        <row r="230">
          <cell r="B230" t="str">
            <v>Asia (S)</v>
          </cell>
          <cell r="C230" t="str">
            <v>Pakistan</v>
          </cell>
          <cell r="J230" t="str">
            <v>Large</v>
          </cell>
          <cell r="P230" t="str">
            <v>Under Construction</v>
          </cell>
        </row>
        <row r="231">
          <cell r="B231" t="str">
            <v>Asia (S)</v>
          </cell>
          <cell r="C231" t="str">
            <v>Pakistan</v>
          </cell>
          <cell r="G231" t="str">
            <v>Hydropower</v>
          </cell>
          <cell r="J231" t="str">
            <v>Large</v>
          </cell>
          <cell r="P231" t="str">
            <v>Completed</v>
          </cell>
        </row>
        <row r="232">
          <cell r="B232" t="str">
            <v>Asia (S)</v>
          </cell>
          <cell r="C232" t="str">
            <v>Pakistan</v>
          </cell>
          <cell r="J232" t="str">
            <v>Large</v>
          </cell>
          <cell r="P232" t="str">
            <v>Proposed</v>
          </cell>
        </row>
        <row r="233">
          <cell r="B233" t="str">
            <v>Asia (S)</v>
          </cell>
          <cell r="C233" t="str">
            <v>Pakistan</v>
          </cell>
          <cell r="G233" t="str">
            <v>Hydropower</v>
          </cell>
          <cell r="J233" t="str">
            <v>Large</v>
          </cell>
          <cell r="P233" t="str">
            <v>Under Construction</v>
          </cell>
        </row>
        <row r="234">
          <cell r="B234" t="str">
            <v>Asia (S)</v>
          </cell>
          <cell r="C234" t="str">
            <v>Pakistan</v>
          </cell>
          <cell r="G234" t="str">
            <v>Hydropower</v>
          </cell>
          <cell r="J234" t="str">
            <v>Medium</v>
          </cell>
          <cell r="P234" t="str">
            <v>Under Construction</v>
          </cell>
        </row>
        <row r="235">
          <cell r="B235" t="str">
            <v>Asia (S)</v>
          </cell>
          <cell r="C235" t="str">
            <v>Pakistan</v>
          </cell>
          <cell r="G235" t="str">
            <v>Water supply</v>
          </cell>
          <cell r="J235" t="str">
            <v>Large</v>
          </cell>
          <cell r="P235" t="str">
            <v>Completed</v>
          </cell>
        </row>
        <row r="236">
          <cell r="B236" t="str">
            <v>Asia (S)</v>
          </cell>
          <cell r="C236" t="str">
            <v>Pakistan</v>
          </cell>
          <cell r="G236" t="str">
            <v>Hydropower</v>
          </cell>
          <cell r="J236" t="str">
            <v>Large</v>
          </cell>
          <cell r="P236" t="str">
            <v>Proposed</v>
          </cell>
        </row>
        <row r="237">
          <cell r="B237" t="str">
            <v>Asia (S)</v>
          </cell>
          <cell r="C237" t="str">
            <v>Pakistan</v>
          </cell>
          <cell r="G237" t="str">
            <v>Hydropower</v>
          </cell>
          <cell r="J237" t="str">
            <v>Large</v>
          </cell>
          <cell r="P237" t="str">
            <v>Completed</v>
          </cell>
        </row>
        <row r="238">
          <cell r="B238" t="str">
            <v>Asia (S)</v>
          </cell>
          <cell r="C238" t="str">
            <v>Pakistan</v>
          </cell>
          <cell r="G238" t="str">
            <v>Hydropower</v>
          </cell>
          <cell r="J238" t="str">
            <v>Large</v>
          </cell>
          <cell r="P238" t="str">
            <v>Proposed</v>
          </cell>
        </row>
        <row r="239">
          <cell r="B239" t="str">
            <v>Asia (S)</v>
          </cell>
          <cell r="C239" t="str">
            <v>Pakistan</v>
          </cell>
          <cell r="G239" t="str">
            <v>Hydropower</v>
          </cell>
          <cell r="J239" t="str">
            <v>Large</v>
          </cell>
          <cell r="P239" t="str">
            <v>Proposed</v>
          </cell>
        </row>
        <row r="240">
          <cell r="B240" t="str">
            <v>Asia (S)</v>
          </cell>
          <cell r="C240" t="str">
            <v>Pakistan</v>
          </cell>
          <cell r="G240" t="str">
            <v>Hydropower</v>
          </cell>
          <cell r="J240" t="str">
            <v>Medium</v>
          </cell>
          <cell r="P240" t="str">
            <v>Completed</v>
          </cell>
        </row>
        <row r="241">
          <cell r="B241" t="str">
            <v>Asia (S)</v>
          </cell>
          <cell r="C241" t="str">
            <v>Pakistan</v>
          </cell>
          <cell r="J241" t="str">
            <v>Large</v>
          </cell>
          <cell r="P241" t="str">
            <v>Completed</v>
          </cell>
        </row>
        <row r="242">
          <cell r="B242" t="str">
            <v>Asia (S)</v>
          </cell>
          <cell r="C242" t="str">
            <v>Pakistan</v>
          </cell>
          <cell r="G242" t="str">
            <v>Hydropower - diversion</v>
          </cell>
          <cell r="J242" t="str">
            <v>Large</v>
          </cell>
          <cell r="P242" t="str">
            <v>Under Construction</v>
          </cell>
        </row>
        <row r="243">
          <cell r="B243" t="str">
            <v>Asia (S)</v>
          </cell>
          <cell r="C243" t="str">
            <v>Pakistan</v>
          </cell>
          <cell r="G243" t="str">
            <v>Hydropower</v>
          </cell>
          <cell r="J243" t="str">
            <v>Medium</v>
          </cell>
          <cell r="P243" t="str">
            <v>Proposed</v>
          </cell>
        </row>
        <row r="244">
          <cell r="B244" t="str">
            <v>Asia (S)</v>
          </cell>
          <cell r="C244" t="str">
            <v>Pakistan</v>
          </cell>
          <cell r="G244" t="str">
            <v>Hydropower</v>
          </cell>
          <cell r="J244" t="str">
            <v>Medium</v>
          </cell>
          <cell r="P244" t="str">
            <v>Completed</v>
          </cell>
        </row>
        <row r="245">
          <cell r="B245" t="str">
            <v>Asia (SE)</v>
          </cell>
          <cell r="C245" t="str">
            <v>Papua New Guinea</v>
          </cell>
          <cell r="G245" t="str">
            <v>Hydropower</v>
          </cell>
          <cell r="J245" t="str">
            <v>Medium</v>
          </cell>
          <cell r="P245" t="str">
            <v>Completed</v>
          </cell>
        </row>
        <row r="246">
          <cell r="B246" t="str">
            <v>Latin America</v>
          </cell>
          <cell r="C246" t="str">
            <v>Peru</v>
          </cell>
          <cell r="G246" t="str">
            <v>Hydropower</v>
          </cell>
        </row>
        <row r="247">
          <cell r="B247" t="str">
            <v>Asia (SE)</v>
          </cell>
          <cell r="C247" t="str">
            <v>Philippines</v>
          </cell>
          <cell r="G247" t="str">
            <v>Irrigation</v>
          </cell>
          <cell r="P247" t="str">
            <v>Under Construction</v>
          </cell>
        </row>
        <row r="248">
          <cell r="B248" t="str">
            <v>Asia (SE)</v>
          </cell>
          <cell r="C248" t="str">
            <v>Philippines</v>
          </cell>
          <cell r="G248" t="str">
            <v>Irrigation; Water supply</v>
          </cell>
          <cell r="P248" t="str">
            <v>Proposed</v>
          </cell>
        </row>
        <row r="249">
          <cell r="B249" t="str">
            <v>Asia (SE)</v>
          </cell>
          <cell r="C249" t="str">
            <v>Philippines</v>
          </cell>
          <cell r="G249" t="str">
            <v>Irrigation</v>
          </cell>
          <cell r="P249" t="str">
            <v>Completed</v>
          </cell>
        </row>
        <row r="250">
          <cell r="B250" t="str">
            <v>Asia (SE)</v>
          </cell>
          <cell r="C250" t="str">
            <v>Philippines</v>
          </cell>
          <cell r="G250" t="str">
            <v>Hydropower</v>
          </cell>
          <cell r="J250" t="str">
            <v>Large</v>
          </cell>
          <cell r="P250" t="str">
            <v>Proposed</v>
          </cell>
        </row>
        <row r="251">
          <cell r="B251" t="str">
            <v>Africa</v>
          </cell>
          <cell r="C251" t="str">
            <v>Republic of Congo</v>
          </cell>
          <cell r="G251" t="str">
            <v>Hydropower</v>
          </cell>
          <cell r="J251" t="str">
            <v>Medium</v>
          </cell>
        </row>
        <row r="252">
          <cell r="B252" t="str">
            <v>Africa</v>
          </cell>
          <cell r="C252" t="str">
            <v>Republic of Congo</v>
          </cell>
          <cell r="J252" t="str">
            <v>Large</v>
          </cell>
          <cell r="P252" t="str">
            <v>Proposed</v>
          </cell>
        </row>
        <row r="253">
          <cell r="B253" t="str">
            <v>Africa</v>
          </cell>
          <cell r="C253" t="str">
            <v>Republic of Congo</v>
          </cell>
          <cell r="G253" t="str">
            <v>Hydropower</v>
          </cell>
          <cell r="J253" t="str">
            <v>Large</v>
          </cell>
          <cell r="P253" t="str">
            <v>Under Construction</v>
          </cell>
        </row>
        <row r="254">
          <cell r="B254" t="str">
            <v>Africa</v>
          </cell>
          <cell r="C254" t="str">
            <v>Republic of Congo</v>
          </cell>
          <cell r="G254" t="str">
            <v>Hydropower</v>
          </cell>
          <cell r="J254" t="str">
            <v>Large</v>
          </cell>
          <cell r="P254" t="str">
            <v>Completed</v>
          </cell>
        </row>
        <row r="255">
          <cell r="B255" t="str">
            <v>Africa</v>
          </cell>
          <cell r="C255" t="str">
            <v>Republic of Congo</v>
          </cell>
          <cell r="P255" t="str">
            <v>Under Construction</v>
          </cell>
        </row>
        <row r="256">
          <cell r="B256" t="str">
            <v>Europe</v>
          </cell>
          <cell r="C256" t="str">
            <v>Romania</v>
          </cell>
          <cell r="G256" t="str">
            <v>Hydropower</v>
          </cell>
          <cell r="P256" t="str">
            <v>Proposed</v>
          </cell>
        </row>
        <row r="257">
          <cell r="B257" t="str">
            <v>Europe</v>
          </cell>
          <cell r="C257" t="str">
            <v>Russia</v>
          </cell>
          <cell r="G257" t="str">
            <v>Hydropower</v>
          </cell>
          <cell r="J257" t="str">
            <v>Large</v>
          </cell>
          <cell r="P257" t="str">
            <v>Proposed</v>
          </cell>
        </row>
        <row r="258">
          <cell r="B258" t="str">
            <v>Europe</v>
          </cell>
          <cell r="C258" t="str">
            <v>Russia</v>
          </cell>
          <cell r="G258" t="str">
            <v>Hydropower</v>
          </cell>
          <cell r="J258" t="str">
            <v>Large</v>
          </cell>
          <cell r="P258" t="str">
            <v>Proposed</v>
          </cell>
        </row>
        <row r="259">
          <cell r="B259" t="str">
            <v>Europe</v>
          </cell>
          <cell r="C259" t="str">
            <v>Russia</v>
          </cell>
          <cell r="G259" t="str">
            <v>Hydropower</v>
          </cell>
          <cell r="J259" t="str">
            <v>Large</v>
          </cell>
          <cell r="P259" t="str">
            <v>Proposed</v>
          </cell>
        </row>
        <row r="260">
          <cell r="B260" t="str">
            <v>Africa</v>
          </cell>
          <cell r="C260" t="str">
            <v>Sierra Leone</v>
          </cell>
          <cell r="G260" t="str">
            <v>Extension</v>
          </cell>
          <cell r="P260" t="str">
            <v>Proposed</v>
          </cell>
        </row>
        <row r="261">
          <cell r="B261" t="str">
            <v>Africa</v>
          </cell>
          <cell r="C261" t="str">
            <v>Sierra Leone</v>
          </cell>
          <cell r="G261" t="str">
            <v>Hydropower</v>
          </cell>
          <cell r="J261" t="str">
            <v>Small</v>
          </cell>
          <cell r="P261" t="str">
            <v>Under Construction</v>
          </cell>
        </row>
        <row r="262">
          <cell r="B262" t="str">
            <v>Africa</v>
          </cell>
          <cell r="C262" t="str">
            <v>South Sudan</v>
          </cell>
          <cell r="G262" t="str">
            <v>Hydropower</v>
          </cell>
          <cell r="J262" t="str">
            <v>Large</v>
          </cell>
          <cell r="P262" t="str">
            <v>Proposed</v>
          </cell>
        </row>
        <row r="263">
          <cell r="B263" t="str">
            <v>Asia (S)</v>
          </cell>
          <cell r="C263" t="str">
            <v>Sri Lanka</v>
          </cell>
          <cell r="G263" t="str">
            <v>Hydropower</v>
          </cell>
          <cell r="J263" t="str">
            <v>Medium</v>
          </cell>
          <cell r="P263" t="str">
            <v>Proposed</v>
          </cell>
        </row>
        <row r="264">
          <cell r="B264" t="str">
            <v>Asia (S)</v>
          </cell>
          <cell r="C264" t="str">
            <v>Sri Lanka</v>
          </cell>
          <cell r="G264" t="str">
            <v>Irrigation; Water supply</v>
          </cell>
          <cell r="P264" t="str">
            <v>Proposed</v>
          </cell>
        </row>
        <row r="265">
          <cell r="B265" t="str">
            <v>Asia (S)</v>
          </cell>
          <cell r="C265" t="str">
            <v>Sri Lanka</v>
          </cell>
          <cell r="G265" t="str">
            <v>Hydropower, Irrigation</v>
          </cell>
          <cell r="P265" t="str">
            <v>Under Construction</v>
          </cell>
        </row>
        <row r="266">
          <cell r="B266" t="str">
            <v>Africa</v>
          </cell>
          <cell r="C266" t="str">
            <v>Sudan</v>
          </cell>
          <cell r="G266" t="str">
            <v>Rehabiliation 
Heightening</v>
          </cell>
          <cell r="J266" t="str">
            <v>Large</v>
          </cell>
          <cell r="P266" t="str">
            <v>Proposed</v>
          </cell>
        </row>
        <row r="267">
          <cell r="B267" t="str">
            <v>Africa</v>
          </cell>
          <cell r="C267" t="str">
            <v>Sudan</v>
          </cell>
          <cell r="G267" t="str">
            <v>Hydropower,
Water</v>
          </cell>
          <cell r="J267" t="str">
            <v>Large</v>
          </cell>
          <cell r="P267" t="str">
            <v>Under construction</v>
          </cell>
        </row>
        <row r="268">
          <cell r="B268" t="str">
            <v>Africa</v>
          </cell>
          <cell r="C268" t="str">
            <v>Sudan</v>
          </cell>
          <cell r="G268" t="str">
            <v>Irrigation 
Hydropower</v>
          </cell>
          <cell r="J268" t="str">
            <v>Large</v>
          </cell>
          <cell r="P268" t="str">
            <v>Completed</v>
          </cell>
        </row>
        <row r="269">
          <cell r="B269" t="str">
            <v>Africa</v>
          </cell>
          <cell r="C269" t="str">
            <v>Sudan</v>
          </cell>
          <cell r="G269" t="str">
            <v>Hydropower</v>
          </cell>
          <cell r="J269" t="str">
            <v>Large</v>
          </cell>
          <cell r="P269" t="str">
            <v>Proposed</v>
          </cell>
        </row>
        <row r="270">
          <cell r="B270" t="str">
            <v>Africa</v>
          </cell>
          <cell r="C270" t="str">
            <v>Sudan</v>
          </cell>
          <cell r="G270" t="str">
            <v>Hydropower</v>
          </cell>
          <cell r="J270" t="str">
            <v>Large</v>
          </cell>
          <cell r="P270" t="str">
            <v>Proposed</v>
          </cell>
        </row>
        <row r="271">
          <cell r="B271" t="str">
            <v>Middle East</v>
          </cell>
          <cell r="C271" t="str">
            <v>Syria</v>
          </cell>
          <cell r="G271" t="str">
            <v>Hydropower</v>
          </cell>
          <cell r="J271" t="str">
            <v>Large</v>
          </cell>
          <cell r="P271" t="str">
            <v>Completed</v>
          </cell>
        </row>
        <row r="272">
          <cell r="B272" t="str">
            <v>Asia (Central)</v>
          </cell>
          <cell r="C272" t="str">
            <v>Tajikstan</v>
          </cell>
          <cell r="G272" t="str">
            <v>Hydropower</v>
          </cell>
          <cell r="J272" t="str">
            <v>Large</v>
          </cell>
          <cell r="P272" t="str">
            <v>Proposed</v>
          </cell>
        </row>
        <row r="273">
          <cell r="B273" t="str">
            <v>Asia (Central)</v>
          </cell>
          <cell r="C273" t="str">
            <v>Tajikstan</v>
          </cell>
          <cell r="G273" t="str">
            <v>Hydropower</v>
          </cell>
          <cell r="J273" t="str">
            <v>Large</v>
          </cell>
          <cell r="P273" t="str">
            <v>Proposed</v>
          </cell>
        </row>
        <row r="274">
          <cell r="B274" t="str">
            <v>Africa</v>
          </cell>
          <cell r="C274" t="str">
            <v>Tanzania</v>
          </cell>
          <cell r="G274" t="str">
            <v>Hydropower</v>
          </cell>
          <cell r="J274" t="str">
            <v>Large</v>
          </cell>
          <cell r="P274" t="str">
            <v>Proposed</v>
          </cell>
        </row>
        <row r="275">
          <cell r="B275" t="str">
            <v>Africa</v>
          </cell>
          <cell r="C275" t="str">
            <v>Tanzania</v>
          </cell>
          <cell r="G275" t="str">
            <v>Hydropower</v>
          </cell>
          <cell r="J275" t="str">
            <v>Large</v>
          </cell>
          <cell r="P275" t="str">
            <v>Proposed</v>
          </cell>
        </row>
        <row r="276">
          <cell r="B276" t="str">
            <v>Asia (SE)</v>
          </cell>
          <cell r="C276" t="str">
            <v>Thailand</v>
          </cell>
          <cell r="G276" t="str">
            <v>Water supply</v>
          </cell>
          <cell r="P276" t="str">
            <v>Completed</v>
          </cell>
        </row>
        <row r="277">
          <cell r="B277" t="str">
            <v>Asia (SE)</v>
          </cell>
          <cell r="C277" t="str">
            <v>Thailand</v>
          </cell>
          <cell r="G277" t="str">
            <v>Irrigation; Flood control</v>
          </cell>
          <cell r="P277" t="str">
            <v>Completed</v>
          </cell>
        </row>
        <row r="278">
          <cell r="B278" t="str">
            <v>Asia (SE)</v>
          </cell>
          <cell r="C278" t="str">
            <v>Thailand </v>
          </cell>
          <cell r="G278" t="str">
            <v>Hydropower</v>
          </cell>
          <cell r="J278" t="str">
            <v>Small</v>
          </cell>
          <cell r="P278" t="str">
            <v>Under Construction</v>
          </cell>
        </row>
        <row r="279">
          <cell r="B279" t="str">
            <v>Africa</v>
          </cell>
          <cell r="C279" t="str">
            <v>Tunisia</v>
          </cell>
          <cell r="P279" t="str">
            <v>Proposed</v>
          </cell>
        </row>
        <row r="280">
          <cell r="B280" t="str">
            <v>Africa</v>
          </cell>
          <cell r="C280" t="str">
            <v>Tunisia</v>
          </cell>
          <cell r="G280" t="str">
            <v>Irrigation</v>
          </cell>
          <cell r="P280" t="str">
            <v>Completed</v>
          </cell>
        </row>
        <row r="281">
          <cell r="B281" t="str">
            <v>Africa</v>
          </cell>
          <cell r="C281" t="str">
            <v>Tunisia</v>
          </cell>
          <cell r="G281" t="str">
            <v>Irrigation</v>
          </cell>
          <cell r="J281" t="str">
            <v>Large</v>
          </cell>
          <cell r="P281" t="str">
            <v>completed</v>
          </cell>
        </row>
        <row r="282">
          <cell r="B282" t="str">
            <v>Europe</v>
          </cell>
          <cell r="C282" t="str">
            <v>Turkey</v>
          </cell>
          <cell r="G282" t="str">
            <v>Hydropower</v>
          </cell>
          <cell r="J282" t="str">
            <v>Medium</v>
          </cell>
          <cell r="P282" t="str">
            <v>Completed</v>
          </cell>
        </row>
        <row r="283">
          <cell r="B283" t="str">
            <v>Europe</v>
          </cell>
          <cell r="C283" t="str">
            <v>Turkey</v>
          </cell>
          <cell r="G283" t="str">
            <v>Hydropower</v>
          </cell>
          <cell r="J283" t="str">
            <v>Large</v>
          </cell>
          <cell r="P283" t="str">
            <v>Completed</v>
          </cell>
        </row>
        <row r="284">
          <cell r="B284" t="str">
            <v>Europe</v>
          </cell>
          <cell r="C284" t="str">
            <v>Ukraine</v>
          </cell>
          <cell r="G284" t="str">
            <v>Water supply</v>
          </cell>
          <cell r="J284" t="str">
            <v>Large</v>
          </cell>
          <cell r="P284" t="str">
            <v>Proposed</v>
          </cell>
        </row>
        <row r="285">
          <cell r="B285" t="str">
            <v>Asia (Central)</v>
          </cell>
          <cell r="C285" t="str">
            <v>Uzbekistan</v>
          </cell>
          <cell r="G285" t="str">
            <v>Hydropower</v>
          </cell>
          <cell r="J285" t="str">
            <v>Medium</v>
          </cell>
          <cell r="P285" t="str">
            <v>Completed</v>
          </cell>
        </row>
        <row r="286">
          <cell r="B286" t="str">
            <v>Asia (Central)</v>
          </cell>
          <cell r="C286" t="str">
            <v>Uzbekistan</v>
          </cell>
          <cell r="G286" t="str">
            <v>Hydropower</v>
          </cell>
          <cell r="J286" t="str">
            <v>Large</v>
          </cell>
          <cell r="P286" t="str">
            <v>Completed</v>
          </cell>
        </row>
        <row r="287">
          <cell r="B287" t="str">
            <v>Latin America</v>
          </cell>
          <cell r="C287" t="str">
            <v>Venezula</v>
          </cell>
          <cell r="G287" t="str">
            <v>Irrigation
Hydropower</v>
          </cell>
          <cell r="P287" t="str">
            <v>Proposed</v>
          </cell>
        </row>
        <row r="288">
          <cell r="B288" t="str">
            <v>Asia (SE)</v>
          </cell>
          <cell r="C288" t="str">
            <v>Vietnam</v>
          </cell>
          <cell r="G288" t="str">
            <v>Hydropower</v>
          </cell>
          <cell r="J288" t="str">
            <v>Large</v>
          </cell>
          <cell r="P288" t="str">
            <v>Under Construction</v>
          </cell>
        </row>
        <row r="289">
          <cell r="B289" t="str">
            <v>Asia (SE)</v>
          </cell>
          <cell r="C289" t="str">
            <v>Vietnam</v>
          </cell>
          <cell r="G289" t="str">
            <v>Hydropower</v>
          </cell>
          <cell r="J289" t="str">
            <v>Medium</v>
          </cell>
          <cell r="P289" t="str">
            <v>Under Construction</v>
          </cell>
        </row>
        <row r="290">
          <cell r="B290" t="str">
            <v>Asia (SE)</v>
          </cell>
          <cell r="C290" t="str">
            <v>Vietnam</v>
          </cell>
          <cell r="G290" t="str">
            <v>Irrigation
Hydroelectricity</v>
          </cell>
          <cell r="J290" t="str">
            <v>Large</v>
          </cell>
          <cell r="P290" t="str">
            <v>Completed</v>
          </cell>
        </row>
        <row r="291">
          <cell r="B291" t="str">
            <v>Asia (SE)</v>
          </cell>
          <cell r="C291" t="str">
            <v>Vietnam</v>
          </cell>
          <cell r="G291" t="str">
            <v>Hydropower</v>
          </cell>
          <cell r="J291" t="str">
            <v>Small</v>
          </cell>
          <cell r="P291" t="str">
            <v>Completed</v>
          </cell>
        </row>
        <row r="292">
          <cell r="B292" t="str">
            <v>Asia (SE)</v>
          </cell>
          <cell r="C292" t="str">
            <v>Vietnam</v>
          </cell>
          <cell r="G292" t="str">
            <v>Irrigation</v>
          </cell>
          <cell r="P292" t="str">
            <v>Under Construction</v>
          </cell>
        </row>
        <row r="293">
          <cell r="B293" t="str">
            <v>Asia (SE)</v>
          </cell>
          <cell r="C293" t="str">
            <v>Vietnam</v>
          </cell>
          <cell r="G293" t="str">
            <v>Hydropower</v>
          </cell>
          <cell r="J293" t="str">
            <v>Large</v>
          </cell>
          <cell r="P293" t="str">
            <v>Completed</v>
          </cell>
        </row>
        <row r="294">
          <cell r="B294" t="str">
            <v>Asia (SE)</v>
          </cell>
          <cell r="C294" t="str">
            <v>Vietnam</v>
          </cell>
          <cell r="G294" t="str">
            <v>Hydropower</v>
          </cell>
          <cell r="J294" t="str">
            <v>Medium</v>
          </cell>
          <cell r="P294" t="str">
            <v>Under Construction</v>
          </cell>
        </row>
        <row r="295">
          <cell r="B295" t="str">
            <v>Asia (SE)</v>
          </cell>
          <cell r="C295" t="str">
            <v>Vietnam</v>
          </cell>
          <cell r="G295" t="str">
            <v>Hydropower</v>
          </cell>
          <cell r="J295" t="str">
            <v>Large</v>
          </cell>
          <cell r="P295" t="str">
            <v>Under Construction</v>
          </cell>
        </row>
        <row r="296">
          <cell r="B296" t="str">
            <v>Asia (SE)</v>
          </cell>
          <cell r="C296" t="str">
            <v>Vietnam</v>
          </cell>
          <cell r="G296" t="str">
            <v>Hydropower</v>
          </cell>
          <cell r="P296" t="str">
            <v>Proposed</v>
          </cell>
        </row>
        <row r="297">
          <cell r="B297" t="str">
            <v>Africa</v>
          </cell>
          <cell r="C297" t="str">
            <v>Zambia</v>
          </cell>
          <cell r="G297" t="str">
            <v>Hydropower - retrofit</v>
          </cell>
          <cell r="J297" t="str">
            <v>Large</v>
          </cell>
          <cell r="P297" t="str">
            <v>Under Construction</v>
          </cell>
        </row>
        <row r="298">
          <cell r="B298" t="str">
            <v>Africa</v>
          </cell>
          <cell r="C298" t="str">
            <v>Zambia</v>
          </cell>
          <cell r="J298" t="str">
            <v>Large</v>
          </cell>
          <cell r="P298" t="str">
            <v>Under Construction</v>
          </cell>
        </row>
        <row r="299">
          <cell r="B299" t="str">
            <v>Africa</v>
          </cell>
          <cell r="C299" t="str">
            <v>Zambia</v>
          </cell>
          <cell r="G299" t="str">
            <v>Hydropower - retrofit</v>
          </cell>
          <cell r="J299" t="str">
            <v>Large</v>
          </cell>
          <cell r="P299" t="str">
            <v>Under Construction</v>
          </cell>
        </row>
        <row r="300">
          <cell r="B300" t="str">
            <v>Africa</v>
          </cell>
          <cell r="C300" t="str">
            <v>Zambia</v>
          </cell>
          <cell r="J300" t="str">
            <v>Large</v>
          </cell>
          <cell r="P300" t="str">
            <v>Proposed</v>
          </cell>
        </row>
        <row r="301">
          <cell r="B301" t="str">
            <v>Africa</v>
          </cell>
          <cell r="C301" t="str">
            <v>Zambia</v>
          </cell>
          <cell r="G301" t="str">
            <v>Hydropower</v>
          </cell>
          <cell r="J301" t="str">
            <v>Large</v>
          </cell>
          <cell r="P301" t="str">
            <v>Proposed</v>
          </cell>
        </row>
        <row r="302">
          <cell r="B302" t="str">
            <v>Africa</v>
          </cell>
          <cell r="C302" t="str">
            <v>Zambia</v>
          </cell>
          <cell r="G302" t="str">
            <v>Hydropower</v>
          </cell>
          <cell r="J302" t="str">
            <v>Large</v>
          </cell>
          <cell r="P302" t="str">
            <v>Proposed</v>
          </cell>
        </row>
        <row r="303">
          <cell r="B303" t="str">
            <v>Africa</v>
          </cell>
          <cell r="C303" t="str">
            <v>Zambia</v>
          </cell>
          <cell r="G303" t="str">
            <v>Hydropower extension</v>
          </cell>
          <cell r="J303" t="str">
            <v>Large</v>
          </cell>
          <cell r="P303" t="str">
            <v>Under Construction</v>
          </cell>
        </row>
        <row r="304">
          <cell r="B304" t="str">
            <v>Africa</v>
          </cell>
          <cell r="C304" t="str">
            <v>Zambia</v>
          </cell>
          <cell r="G304" t="str">
            <v>Rehabilitation and upgrading</v>
          </cell>
        </row>
        <row r="305">
          <cell r="B305" t="str">
            <v>Africa</v>
          </cell>
          <cell r="C305" t="str">
            <v>Zimbabwe</v>
          </cell>
          <cell r="J305" t="str">
            <v>Large</v>
          </cell>
          <cell r="P305" t="str">
            <v>Proposed</v>
          </cell>
        </row>
        <row r="306">
          <cell r="B306" t="str">
            <v>Africa</v>
          </cell>
          <cell r="C306" t="str">
            <v>Zimbabwe</v>
          </cell>
          <cell r="G306" t="str">
            <v>Hydropower Extension</v>
          </cell>
          <cell r="J306" t="str">
            <v>Large</v>
          </cell>
          <cell r="P306" t="str">
            <v>Proposed</v>
          </cell>
        </row>
        <row r="307">
          <cell r="B307" t="str">
            <v>Asia (SE)</v>
          </cell>
          <cell r="C307" t="str">
            <v>Lao PDR</v>
          </cell>
          <cell r="G307" t="str">
            <v>Hydropower</v>
          </cell>
          <cell r="J307" t="str">
            <v>Large</v>
          </cell>
          <cell r="P307" t="str">
            <v>Proposed</v>
          </cell>
        </row>
        <row r="308">
          <cell r="B308" t="str">
            <v>Asia (S)</v>
          </cell>
          <cell r="C308" t="str">
            <v>Nepal</v>
          </cell>
          <cell r="G308" t="str">
            <v>Hydropower</v>
          </cell>
          <cell r="J308" t="str">
            <v>Medium</v>
          </cell>
          <cell r="P308" t="str">
            <v>Proposed</v>
          </cell>
        </row>
        <row r="309">
          <cell r="B309" t="str">
            <v> </v>
          </cell>
          <cell r="C309"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usakatimes.com/?p=1572" TargetMode="External" /><Relationship Id="rId2" Type="http://schemas.openxmlformats.org/officeDocument/2006/relationships/hyperlink" Target="http://www.dailynews.co.tz/home/?n=10609" TargetMode="External" /><Relationship Id="rId3" Type="http://schemas.openxmlformats.org/officeDocument/2006/relationships/hyperlink" Target="http://www.neda.gov.ph/ads/press_releases/pr.asp?ID=1013" TargetMode="External" /><Relationship Id="rId4" Type="http://schemas.openxmlformats.org/officeDocument/2006/relationships/hyperlink" Target="http://www.electricityforum.com/news/dec09/ChinesefirmwinsFilipinohydroorder.html" TargetMode="External" /><Relationship Id="rId5" Type="http://schemas.openxmlformats.org/officeDocument/2006/relationships/hyperlink" Target="http://www.mof.gov.np/publication/press/2009/4nov.pdf" TargetMode="External" /><Relationship Id="rId6" Type="http://schemas.openxmlformats.org/officeDocument/2006/relationships/hyperlink" Target="http://www.nea.org.np/gen.php" TargetMode="External" /><Relationship Id="rId7" Type="http://schemas.openxmlformats.org/officeDocument/2006/relationships/hyperlink" Target="http://anilnetto.com/accountability/sarawak-let-the-dam-building-frenzy-begin/" TargetMode="External" /><Relationship Id="rId8" Type="http://schemas.openxmlformats.org/officeDocument/2006/relationships/hyperlink" Target="http://www.terraper.org/pic%20water/Watershed%2011(1).pdf" TargetMode="External" /><Relationship Id="rId9" Type="http://schemas.openxmlformats.org/officeDocument/2006/relationships/hyperlink" Target="http://www.internationalrivers.org/en/southeast-asia/laos/laos-otherproject" TargetMode="External" /><Relationship Id="rId10" Type="http://schemas.openxmlformats.org/officeDocument/2006/relationships/hyperlink" Target="http://africa.reuters.com/business/news/usnBAN158385.html" TargetMode="External" /><Relationship Id="rId11" Type="http://schemas.openxmlformats.org/officeDocument/2006/relationships/hyperlink" Target="http://www.gzbgj.com/english/article.asp?id=796" TargetMode="External" /><Relationship Id="rId12" Type="http://schemas.openxmlformats.org/officeDocument/2006/relationships/hyperlink" Target="http://www.eia.doe.gov/cabs/ECOWAS/Electricity.html" TargetMode="External" /><Relationship Id="rId13" Type="http://schemas.openxmlformats.org/officeDocument/2006/relationships/hyperlink" Target="http://www.eia.doe.gov/cabs/ECOWAS/Electricity.html," TargetMode="External" /><Relationship Id="rId14" Type="http://schemas.openxmlformats.org/officeDocument/2006/relationships/hyperlink" Target="http://www.modernghana.com/news/176301/1/mou-signed-on-4-hydro-projects.html;%20Sinohydro%20communication%2007/09" TargetMode="External" /><Relationship Id="rId15" Type="http://schemas.openxmlformats.org/officeDocument/2006/relationships/hyperlink" Target="http://af.reuters.com/article/topNews/idAFJOE58M0M320090923" TargetMode="External" /><Relationship Id="rId16" Type="http://schemas.openxmlformats.org/officeDocument/2006/relationships/hyperlink" Target="http://af.reuters.com/article/topNews/idAFJOE58M0M320090923;%20Sinohydro%20communication%2007/09" TargetMode="External" /><Relationship Id="rId17" Type="http://schemas.openxmlformats.org/officeDocument/2006/relationships/hyperlink" Target="http://www.hydroworld.com/index/display/news_display.1204590163.html" TargetMode="External" /><Relationship Id="rId18" Type="http://schemas.openxmlformats.org/officeDocument/2006/relationships/hyperlink" Target="http://in.reuters.com/article/oilRpt/idINLV33249320090831" TargetMode="External" /><Relationship Id="rId19" Type="http://schemas.openxmlformats.org/officeDocument/2006/relationships/hyperlink" Target="http://www.chinapower.com.cn/article/1150/art1150517.asp,http:/finance.ifeng.com/roll/20090326/481030.shtmlhttp:/www.chinapower.com.cn/article/1150/art1150517.asp,http:/finance.ifeng.com/roll/20090326/481030.shtml" TargetMode="External" /><Relationship Id="rId20" Type="http://schemas.openxmlformats.org/officeDocument/2006/relationships/hyperlink" Target="http://www.merinews.com/catFull.jsp?articleID=127787" TargetMode="External" /><Relationship Id="rId21" Type="http://schemas.openxmlformats.org/officeDocument/2006/relationships/hyperlink" Target="http://www.merinews.com/catFull.jsp?articleID=127787" TargetMode="External" /><Relationship Id="rId22" Type="http://schemas.openxmlformats.org/officeDocument/2006/relationships/hyperlink" Target="http://english.peopledaily.com.cn/english/200102/25/eng20010225_63327.html" TargetMode="External" /><Relationship Id="rId23" Type="http://schemas.openxmlformats.org/officeDocument/2006/relationships/hyperlink" Target="http://www.sica.int/busqueda/busqueda_archivo.aspx?Archivo=odoc_9176_1_01062006.pdf" TargetMode="External" /><Relationship Id="rId24" Type="http://schemas.openxmlformats.org/officeDocument/2006/relationships/hyperlink" Target="http://en.structurae.de/structures/data/index.cfm?ID=s0011787" TargetMode="External" /><Relationship Id="rId25" Type="http://schemas.openxmlformats.org/officeDocument/2006/relationships/hyperlink" Target="http://www.cteb.com/Department/ShowArticle.asp?ArticleID=9025" TargetMode="External" /><Relationship Id="rId26" Type="http://schemas.openxmlformats.org/officeDocument/2006/relationships/hyperlink" Target="http://www.mmegi.bw/index.php?sid=1&amp;aid=11&amp;dir=2008/February/Monday4" TargetMode="External" /><Relationship Id="rId27" Type="http://schemas.openxmlformats.org/officeDocument/2006/relationships/hyperlink" Target="http://www.sinofecic.com/a/qiyexinwen/gongchengdongtai/2011/0527/84.html" TargetMode="External" /><Relationship Id="rId28" Type="http://schemas.openxmlformats.org/officeDocument/2006/relationships/hyperlink" Target="http://www.shanland.org/index.php?option=com_content&amp;view=article&amp;id=2912:burma-china-to-develop-hydropower-projects-in-wa-and-mongla-areas&amp;catid=86:war&amp;Itemid=284" TargetMode="External" /><Relationship Id="rId29" Type="http://schemas.openxmlformats.org/officeDocument/2006/relationships/hyperlink" Target="http://www.hydropower.org.cn/info/shownews.asp?newsid=2082" TargetMode="External" /><Relationship Id="rId30" Type="http://schemas.openxmlformats.org/officeDocument/2006/relationships/hyperlink" Target="http://www.hydropower.org.cn/info/shownews.asp?newsid=2082" TargetMode="External" /><Relationship Id="rId31" Type="http://schemas.openxmlformats.org/officeDocument/2006/relationships/hyperlink" Target="http://myanmargeneva.org/10nlm/may/n100529.htm" TargetMode="External" /><Relationship Id="rId32" Type="http://schemas.openxmlformats.org/officeDocument/2006/relationships/hyperlink" Target="http://www.earthrights.org/files/Reports/BACKGROUNDER%20China%20in%20Burma.pdf" TargetMode="External" /><Relationship Id="rId33" Type="http://schemas.openxmlformats.org/officeDocument/2006/relationships/hyperlink" Target="http://mm.mofcom.gov.cn/aarticle/todayheader/200903/20090306072591.html" TargetMode="External" /><Relationship Id="rId34" Type="http://schemas.openxmlformats.org/officeDocument/2006/relationships/hyperlink" Target="http://www.sp.com.cn/dlyw/gndlyw/200807/t20080715_109473.ht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AK451"/>
  <sheetViews>
    <sheetView tabSelected="1" workbookViewId="0" topLeftCell="A1">
      <pane ySplit="2160" topLeftCell="BM1" activePane="bottomLeft" state="split"/>
      <selection pane="topLeft" activeCell="B2" sqref="B2"/>
      <selection pane="bottomLeft" activeCell="F4" sqref="F4"/>
    </sheetView>
  </sheetViews>
  <sheetFormatPr defaultColWidth="11.00390625" defaultRowHeight="15.75"/>
  <cols>
    <col min="1" max="1" width="12.125" style="26" customWidth="1"/>
    <col min="2" max="2" width="15.00390625" style="26" bestFit="1" customWidth="1"/>
    <col min="3" max="3" width="13.125" style="145" bestFit="1" customWidth="1"/>
    <col min="4" max="5" width="11.00390625" style="26" customWidth="1"/>
    <col min="6" max="6" width="11.625" style="26" customWidth="1"/>
    <col min="7" max="7" width="13.875" style="26" customWidth="1"/>
    <col min="8" max="9" width="11.00390625" style="26" customWidth="1"/>
    <col min="10" max="10" width="15.375" style="26" customWidth="1"/>
    <col min="11" max="15" width="8.875" style="146" customWidth="1"/>
    <col min="16" max="16" width="11.875" style="146" customWidth="1"/>
    <col min="17" max="17" width="13.875" style="147" bestFit="1" customWidth="1"/>
    <col min="18" max="18" width="11.50390625" style="26" customWidth="1"/>
    <col min="19" max="19" width="12.375" style="148" customWidth="1"/>
    <col min="20" max="20" width="11.375" style="26" customWidth="1"/>
    <col min="21" max="21" width="10.125" style="26" customWidth="1"/>
    <col min="22" max="22" width="11.125" style="26" customWidth="1"/>
    <col min="23" max="24" width="10.125" style="26" customWidth="1"/>
    <col min="25" max="28" width="14.00390625" style="26" customWidth="1"/>
    <col min="29" max="29" width="18.875" style="26" customWidth="1"/>
    <col min="30" max="30" width="26.50390625" style="26" customWidth="1"/>
    <col min="31" max="31" width="14.00390625" style="26" customWidth="1"/>
    <col min="32" max="32" width="13.875" style="26" customWidth="1"/>
    <col min="33" max="33" width="27.875" style="26" customWidth="1"/>
    <col min="34" max="34" width="18.00390625" style="26" customWidth="1"/>
    <col min="35" max="35" width="12.625" style="26" customWidth="1"/>
    <col min="36" max="16384" width="11.00390625" style="26" customWidth="1"/>
  </cols>
  <sheetData>
    <row r="1" spans="1:30" s="2" customFormat="1" ht="22.5">
      <c r="A1" s="1" t="s">
        <v>0</v>
      </c>
      <c r="C1" s="1"/>
      <c r="D1" s="1"/>
      <c r="E1" s="1"/>
      <c r="F1" s="1"/>
      <c r="G1" s="1"/>
      <c r="H1" s="1"/>
      <c r="I1" s="1"/>
      <c r="J1" s="1"/>
      <c r="Q1" s="3"/>
      <c r="R1" s="4"/>
      <c r="S1" s="4"/>
      <c r="T1" s="4"/>
      <c r="U1" s="4"/>
      <c r="V1" s="4"/>
      <c r="W1" s="4"/>
      <c r="X1" s="4"/>
      <c r="AD1" s="4"/>
    </row>
    <row r="2" spans="1:17" s="8" customFormat="1" ht="12">
      <c r="A2" s="5" t="s">
        <v>1</v>
      </c>
      <c r="B2" s="6">
        <v>41222.70836805556</v>
      </c>
      <c r="C2" s="7"/>
      <c r="Q2" s="9"/>
    </row>
    <row r="3" spans="1:35" s="20" customFormat="1" ht="60">
      <c r="A3" s="10" t="s">
        <v>2</v>
      </c>
      <c r="B3" s="11" t="s">
        <v>3</v>
      </c>
      <c r="C3" s="11" t="s">
        <v>4</v>
      </c>
      <c r="D3" s="11" t="s">
        <v>5</v>
      </c>
      <c r="E3" s="11" t="s">
        <v>6</v>
      </c>
      <c r="F3" s="11" t="s">
        <v>7</v>
      </c>
      <c r="G3" s="12" t="s">
        <v>8</v>
      </c>
      <c r="H3" s="12" t="s">
        <v>9</v>
      </c>
      <c r="I3" s="12" t="s">
        <v>10</v>
      </c>
      <c r="J3" s="12" t="s">
        <v>11</v>
      </c>
      <c r="K3" s="12" t="s">
        <v>12</v>
      </c>
      <c r="L3" s="12" t="s">
        <v>13</v>
      </c>
      <c r="M3" s="12" t="s">
        <v>14</v>
      </c>
      <c r="N3" s="12" t="s">
        <v>15</v>
      </c>
      <c r="O3" s="13" t="s">
        <v>16</v>
      </c>
      <c r="P3" s="13" t="s">
        <v>17</v>
      </c>
      <c r="Q3" s="14" t="s">
        <v>18</v>
      </c>
      <c r="R3" s="15" t="s">
        <v>19</v>
      </c>
      <c r="S3" s="16" t="s">
        <v>20</v>
      </c>
      <c r="T3" s="15" t="s">
        <v>21</v>
      </c>
      <c r="U3" s="15" t="s">
        <v>22</v>
      </c>
      <c r="V3" s="15" t="s">
        <v>23</v>
      </c>
      <c r="W3" s="15" t="s">
        <v>24</v>
      </c>
      <c r="X3" s="15" t="s">
        <v>25</v>
      </c>
      <c r="Y3" s="10" t="s">
        <v>26</v>
      </c>
      <c r="Z3" s="10" t="s">
        <v>27</v>
      </c>
      <c r="AA3" s="10" t="s">
        <v>28</v>
      </c>
      <c r="AB3" s="10" t="s">
        <v>29</v>
      </c>
      <c r="AC3" s="10" t="s">
        <v>30</v>
      </c>
      <c r="AD3" s="17" t="s">
        <v>31</v>
      </c>
      <c r="AE3" s="10" t="s">
        <v>32</v>
      </c>
      <c r="AF3" s="10" t="s">
        <v>33</v>
      </c>
      <c r="AG3" s="10" t="s">
        <v>34</v>
      </c>
      <c r="AH3" s="18" t="s">
        <v>35</v>
      </c>
      <c r="AI3" s="19" t="s">
        <v>36</v>
      </c>
    </row>
    <row r="4" spans="1:35" ht="60" customHeight="1">
      <c r="A4" s="21">
        <v>41186</v>
      </c>
      <c r="B4" s="22" t="s">
        <v>37</v>
      </c>
      <c r="C4" s="23" t="s">
        <v>38</v>
      </c>
      <c r="D4" s="22" t="s">
        <v>39</v>
      </c>
      <c r="E4" s="22" t="s">
        <v>40</v>
      </c>
      <c r="F4" s="22" t="s">
        <v>41</v>
      </c>
      <c r="G4" s="22" t="s">
        <v>42</v>
      </c>
      <c r="H4" s="22"/>
      <c r="I4" s="22" t="s">
        <v>43</v>
      </c>
      <c r="J4" s="22" t="s">
        <v>44</v>
      </c>
      <c r="K4" s="24"/>
      <c r="L4" s="24"/>
      <c r="M4" s="24"/>
      <c r="N4" s="24"/>
      <c r="O4" s="24" t="s">
        <v>45</v>
      </c>
      <c r="P4" s="24" t="s">
        <v>46</v>
      </c>
      <c r="Q4" s="22">
        <v>150</v>
      </c>
      <c r="R4" s="22" t="s">
        <v>47</v>
      </c>
      <c r="S4" s="22"/>
      <c r="T4" s="22" t="s">
        <v>48</v>
      </c>
      <c r="U4" s="22"/>
      <c r="V4" s="22"/>
      <c r="W4" s="22"/>
      <c r="X4" s="22"/>
      <c r="Y4" s="25">
        <v>36982</v>
      </c>
      <c r="Z4" s="22"/>
      <c r="AA4" s="22"/>
      <c r="AB4" s="22"/>
      <c r="AC4" s="22"/>
      <c r="AD4" s="22"/>
      <c r="AE4" s="22"/>
      <c r="AF4" s="26" t="s">
        <v>49</v>
      </c>
      <c r="AG4" s="22" t="s">
        <v>50</v>
      </c>
      <c r="AH4" s="22" t="s">
        <v>51</v>
      </c>
      <c r="AI4" s="22"/>
    </row>
    <row r="5" spans="1:35" ht="120" customHeight="1">
      <c r="A5" s="21">
        <v>40920</v>
      </c>
      <c r="B5" s="22" t="s">
        <v>52</v>
      </c>
      <c r="C5" s="23" t="s">
        <v>53</v>
      </c>
      <c r="D5" s="22"/>
      <c r="E5" s="22" t="s">
        <v>54</v>
      </c>
      <c r="F5" s="22"/>
      <c r="G5" s="22" t="s">
        <v>55</v>
      </c>
      <c r="H5" s="22"/>
      <c r="I5" s="22"/>
      <c r="J5" s="22" t="s">
        <v>56</v>
      </c>
      <c r="K5" s="27">
        <v>71.4</v>
      </c>
      <c r="L5" s="24"/>
      <c r="M5" s="24"/>
      <c r="N5" s="24"/>
      <c r="O5" s="24"/>
      <c r="P5" s="24" t="s">
        <v>46</v>
      </c>
      <c r="Q5" s="22"/>
      <c r="R5" s="22"/>
      <c r="S5" s="22" t="s">
        <v>57</v>
      </c>
      <c r="T5" s="22" t="s">
        <v>58</v>
      </c>
      <c r="U5" s="22" t="s">
        <v>59</v>
      </c>
      <c r="V5" s="22"/>
      <c r="W5" s="22"/>
      <c r="X5" s="22"/>
      <c r="Y5" s="25" t="s">
        <v>57</v>
      </c>
      <c r="Z5" s="25">
        <v>39508</v>
      </c>
      <c r="AA5" s="22"/>
      <c r="AB5" s="22"/>
      <c r="AC5" s="22"/>
      <c r="AD5" s="22"/>
      <c r="AE5" s="22"/>
      <c r="AF5" s="28" t="s">
        <v>60</v>
      </c>
      <c r="AG5" s="22" t="s">
        <v>61</v>
      </c>
      <c r="AH5" s="22" t="s">
        <v>51</v>
      </c>
      <c r="AI5" s="22"/>
    </row>
    <row r="6" spans="1:35" ht="24" customHeight="1">
      <c r="A6" s="21">
        <v>40679</v>
      </c>
      <c r="B6" s="22" t="s">
        <v>52</v>
      </c>
      <c r="C6" s="23" t="s">
        <v>53</v>
      </c>
      <c r="D6" s="22"/>
      <c r="E6" s="22" t="s">
        <v>62</v>
      </c>
      <c r="F6" s="22" t="s">
        <v>63</v>
      </c>
      <c r="G6" s="22" t="s">
        <v>64</v>
      </c>
      <c r="H6" s="22"/>
      <c r="I6" s="22"/>
      <c r="J6" s="22"/>
      <c r="K6" s="24">
        <v>84</v>
      </c>
      <c r="L6" s="24"/>
      <c r="M6" s="24"/>
      <c r="N6" s="24"/>
      <c r="O6" s="24" t="s">
        <v>65</v>
      </c>
      <c r="P6" s="24" t="s">
        <v>66</v>
      </c>
      <c r="Q6" s="22"/>
      <c r="R6" s="22"/>
      <c r="S6" s="22" t="s">
        <v>58</v>
      </c>
      <c r="T6" s="22"/>
      <c r="U6" s="22" t="s">
        <v>67</v>
      </c>
      <c r="V6" s="22" t="s">
        <v>68</v>
      </c>
      <c r="W6" s="22"/>
      <c r="X6" s="22"/>
      <c r="Y6" s="25">
        <v>39783</v>
      </c>
      <c r="Z6" s="25">
        <v>40878</v>
      </c>
      <c r="AA6" s="22"/>
      <c r="AB6" s="22"/>
      <c r="AC6" s="22"/>
      <c r="AD6" s="22"/>
      <c r="AE6" s="22"/>
      <c r="AF6" s="28" t="s">
        <v>69</v>
      </c>
      <c r="AG6" s="22" t="s">
        <v>70</v>
      </c>
      <c r="AH6" s="22" t="s">
        <v>51</v>
      </c>
      <c r="AI6" s="22"/>
    </row>
    <row r="7" spans="1:35" ht="60" customHeight="1">
      <c r="A7" s="21">
        <v>40920</v>
      </c>
      <c r="B7" s="22" t="s">
        <v>52</v>
      </c>
      <c r="C7" s="23" t="s">
        <v>53</v>
      </c>
      <c r="D7" s="22"/>
      <c r="E7" s="22" t="s">
        <v>71</v>
      </c>
      <c r="F7" s="22"/>
      <c r="G7" s="22" t="s">
        <v>42</v>
      </c>
      <c r="H7" s="22"/>
      <c r="I7" s="22"/>
      <c r="J7" s="22"/>
      <c r="K7" s="24"/>
      <c r="L7" s="24"/>
      <c r="M7" s="24"/>
      <c r="N7" s="24"/>
      <c r="O7" s="24" t="s">
        <v>45</v>
      </c>
      <c r="P7" s="24" t="s">
        <v>66</v>
      </c>
      <c r="Q7" s="22">
        <v>124</v>
      </c>
      <c r="R7" s="22"/>
      <c r="S7" s="22"/>
      <c r="T7" s="22" t="s">
        <v>58</v>
      </c>
      <c r="U7" s="22">
        <v>14</v>
      </c>
      <c r="V7" s="22"/>
      <c r="W7" s="22"/>
      <c r="X7" s="22"/>
      <c r="Y7" s="22"/>
      <c r="Z7" s="22"/>
      <c r="AA7" s="22"/>
      <c r="AB7" s="22"/>
      <c r="AC7" s="22"/>
      <c r="AD7" s="22"/>
      <c r="AE7" s="22"/>
      <c r="AF7" s="22"/>
      <c r="AG7" s="22"/>
      <c r="AH7" s="22"/>
      <c r="AI7" s="22"/>
    </row>
    <row r="8" spans="1:35" ht="36" customHeight="1">
      <c r="A8" s="21">
        <v>40735</v>
      </c>
      <c r="B8" s="22" t="s">
        <v>52</v>
      </c>
      <c r="C8" s="23" t="s">
        <v>53</v>
      </c>
      <c r="D8" s="22" t="s">
        <v>72</v>
      </c>
      <c r="E8" s="22" t="s">
        <v>73</v>
      </c>
      <c r="F8" s="22" t="s">
        <v>74</v>
      </c>
      <c r="G8" s="29"/>
      <c r="H8" s="22"/>
      <c r="I8" s="22"/>
      <c r="J8" s="22"/>
      <c r="K8" s="24">
        <v>57</v>
      </c>
      <c r="L8" s="24"/>
      <c r="M8" s="24"/>
      <c r="N8" s="24"/>
      <c r="O8" s="24"/>
      <c r="P8" s="24" t="s">
        <v>46</v>
      </c>
      <c r="Q8" s="30"/>
      <c r="R8" s="22"/>
      <c r="S8" s="22"/>
      <c r="T8" s="22" t="s">
        <v>58</v>
      </c>
      <c r="U8" s="22">
        <v>3</v>
      </c>
      <c r="V8" s="22"/>
      <c r="W8" s="22"/>
      <c r="X8" s="22"/>
      <c r="Y8" s="22"/>
      <c r="Z8" s="22"/>
      <c r="AA8" s="22"/>
      <c r="AB8" s="22"/>
      <c r="AC8" s="22"/>
      <c r="AD8" s="22"/>
      <c r="AE8" s="22"/>
      <c r="AF8" s="28" t="s">
        <v>75</v>
      </c>
      <c r="AG8" s="22"/>
      <c r="AH8" s="22"/>
      <c r="AI8" s="22"/>
    </row>
    <row r="9" spans="1:35" s="31" customFormat="1" ht="60" customHeight="1">
      <c r="A9" s="21">
        <v>40735</v>
      </c>
      <c r="B9" s="22" t="s">
        <v>52</v>
      </c>
      <c r="C9" s="23" t="s">
        <v>53</v>
      </c>
      <c r="D9" s="22" t="s">
        <v>76</v>
      </c>
      <c r="E9" s="22" t="s">
        <v>77</v>
      </c>
      <c r="F9" s="22" t="s">
        <v>78</v>
      </c>
      <c r="G9" s="22" t="s">
        <v>79</v>
      </c>
      <c r="H9" s="22"/>
      <c r="I9" s="22"/>
      <c r="J9" s="22"/>
      <c r="K9" s="24">
        <v>74</v>
      </c>
      <c r="L9" s="24"/>
      <c r="M9" s="24"/>
      <c r="N9" s="24"/>
      <c r="O9" s="24"/>
      <c r="P9" s="24" t="s">
        <v>46</v>
      </c>
      <c r="Q9" s="22"/>
      <c r="R9" s="22"/>
      <c r="S9" s="22"/>
      <c r="T9" s="22" t="s">
        <v>58</v>
      </c>
      <c r="U9" s="22" t="s">
        <v>80</v>
      </c>
      <c r="V9" s="22" t="s">
        <v>81</v>
      </c>
      <c r="W9" s="22"/>
      <c r="X9" s="22"/>
      <c r="Y9" s="22"/>
      <c r="Z9" s="22"/>
      <c r="AA9" s="22">
        <v>1992</v>
      </c>
      <c r="AB9" s="22"/>
      <c r="AC9" s="22"/>
      <c r="AD9" s="22"/>
      <c r="AE9" s="22"/>
      <c r="AF9" s="28" t="s">
        <v>82</v>
      </c>
      <c r="AG9" s="22"/>
      <c r="AH9" s="22" t="s">
        <v>51</v>
      </c>
      <c r="AI9" s="22"/>
    </row>
    <row r="10" spans="1:35" ht="24" customHeight="1">
      <c r="A10" s="21">
        <v>40920</v>
      </c>
      <c r="B10" s="22" t="s">
        <v>52</v>
      </c>
      <c r="C10" s="23" t="s">
        <v>53</v>
      </c>
      <c r="D10" s="22" t="s">
        <v>83</v>
      </c>
      <c r="E10" s="22" t="s">
        <v>84</v>
      </c>
      <c r="F10" s="22"/>
      <c r="G10" s="22"/>
      <c r="H10" s="22"/>
      <c r="I10" s="22"/>
      <c r="J10" s="22" t="s">
        <v>56</v>
      </c>
      <c r="K10" s="24">
        <v>76</v>
      </c>
      <c r="L10" s="24"/>
      <c r="M10" s="24"/>
      <c r="N10" s="24"/>
      <c r="O10" s="24" t="s">
        <v>85</v>
      </c>
      <c r="P10" s="24" t="s">
        <v>66</v>
      </c>
      <c r="Q10" s="30">
        <v>91.28</v>
      </c>
      <c r="R10" s="22" t="s">
        <v>86</v>
      </c>
      <c r="S10" s="22"/>
      <c r="T10" s="22" t="s">
        <v>58</v>
      </c>
      <c r="U10" s="22" t="s">
        <v>87</v>
      </c>
      <c r="V10" s="22" t="s">
        <v>68</v>
      </c>
      <c r="W10" s="22"/>
      <c r="X10" s="22"/>
      <c r="Y10" s="22"/>
      <c r="Z10" s="22"/>
      <c r="AA10" s="22"/>
      <c r="AB10" s="22"/>
      <c r="AC10" s="22"/>
      <c r="AD10" s="22"/>
      <c r="AE10" s="22"/>
      <c r="AF10" s="28" t="s">
        <v>88</v>
      </c>
      <c r="AG10" s="22"/>
      <c r="AH10" s="22" t="s">
        <v>51</v>
      </c>
      <c r="AI10" s="22"/>
    </row>
    <row r="11" spans="1:35" ht="192" customHeight="1">
      <c r="A11" s="21">
        <v>40679</v>
      </c>
      <c r="B11" s="22" t="s">
        <v>52</v>
      </c>
      <c r="C11" s="23" t="s">
        <v>89</v>
      </c>
      <c r="D11" s="22" t="s">
        <v>90</v>
      </c>
      <c r="E11" s="22" t="s">
        <v>91</v>
      </c>
      <c r="F11" s="22"/>
      <c r="G11" s="22" t="s">
        <v>79</v>
      </c>
      <c r="H11" s="22"/>
      <c r="I11" s="22"/>
      <c r="J11" s="22"/>
      <c r="K11" s="24">
        <v>30</v>
      </c>
      <c r="L11" s="24"/>
      <c r="M11" s="24"/>
      <c r="N11" s="24"/>
      <c r="O11" s="24"/>
      <c r="P11" s="24" t="s">
        <v>66</v>
      </c>
      <c r="Q11" s="30">
        <v>5</v>
      </c>
      <c r="R11" s="22" t="s">
        <v>92</v>
      </c>
      <c r="S11" s="22" t="s">
        <v>93</v>
      </c>
      <c r="T11" s="22" t="s">
        <v>58</v>
      </c>
      <c r="U11" s="22">
        <v>13</v>
      </c>
      <c r="V11" s="22"/>
      <c r="W11" s="22"/>
      <c r="X11" s="22"/>
      <c r="Y11" s="22"/>
      <c r="Z11" s="22"/>
      <c r="AA11" s="22"/>
      <c r="AB11" s="22"/>
      <c r="AC11" s="22"/>
      <c r="AD11" s="22" t="s">
        <v>94</v>
      </c>
      <c r="AE11" s="22"/>
      <c r="AF11" s="28" t="s">
        <v>95</v>
      </c>
      <c r="AG11" s="22" t="s">
        <v>96</v>
      </c>
      <c r="AH11" s="32" t="s">
        <v>51</v>
      </c>
      <c r="AI11" s="22"/>
    </row>
    <row r="12" spans="1:35" ht="60" customHeight="1">
      <c r="A12" s="21">
        <v>40920</v>
      </c>
      <c r="B12" s="22" t="s">
        <v>37</v>
      </c>
      <c r="C12" s="23" t="s">
        <v>97</v>
      </c>
      <c r="D12" s="22"/>
      <c r="E12" s="22" t="s">
        <v>98</v>
      </c>
      <c r="F12" s="22" t="s">
        <v>99</v>
      </c>
      <c r="G12" s="22" t="s">
        <v>42</v>
      </c>
      <c r="H12" s="22">
        <v>1</v>
      </c>
      <c r="I12" s="22" t="s">
        <v>43</v>
      </c>
      <c r="J12" s="22" t="s">
        <v>44</v>
      </c>
      <c r="K12" s="24"/>
      <c r="L12" s="24"/>
      <c r="M12" s="24"/>
      <c r="N12" s="24"/>
      <c r="O12" s="24"/>
      <c r="P12" s="24"/>
      <c r="Q12" s="30"/>
      <c r="R12" s="22"/>
      <c r="S12" s="22"/>
      <c r="T12" s="22" t="s">
        <v>100</v>
      </c>
      <c r="U12" s="22"/>
      <c r="V12" s="22"/>
      <c r="W12" s="22"/>
      <c r="X12" s="22"/>
      <c r="Y12" s="22"/>
      <c r="Z12" s="22">
        <v>2015</v>
      </c>
      <c r="AA12" s="22">
        <v>2015</v>
      </c>
      <c r="AB12" s="22"/>
      <c r="AC12" s="22"/>
      <c r="AD12" s="22"/>
      <c r="AE12" s="22"/>
      <c r="AF12" s="33" t="s">
        <v>101</v>
      </c>
      <c r="AG12" s="22" t="s">
        <v>102</v>
      </c>
      <c r="AH12" s="22" t="s">
        <v>51</v>
      </c>
      <c r="AI12" s="22"/>
    </row>
    <row r="13" spans="1:35" ht="60" customHeight="1">
      <c r="A13" s="21">
        <v>40920</v>
      </c>
      <c r="B13" s="22" t="s">
        <v>103</v>
      </c>
      <c r="C13" s="23" t="s">
        <v>104</v>
      </c>
      <c r="D13" s="22"/>
      <c r="E13" s="22" t="s">
        <v>105</v>
      </c>
      <c r="F13" s="22" t="s">
        <v>106</v>
      </c>
      <c r="G13" s="22" t="s">
        <v>42</v>
      </c>
      <c r="H13" s="22"/>
      <c r="I13" s="22" t="s">
        <v>107</v>
      </c>
      <c r="J13" s="22" t="s">
        <v>108</v>
      </c>
      <c r="K13" s="24">
        <v>44</v>
      </c>
      <c r="L13" s="24"/>
      <c r="M13" s="24"/>
      <c r="N13" s="24"/>
      <c r="O13" s="24"/>
      <c r="P13" s="24" t="s">
        <v>46</v>
      </c>
      <c r="Q13" s="30">
        <v>30</v>
      </c>
      <c r="R13" s="22"/>
      <c r="S13" s="34" t="s">
        <v>109</v>
      </c>
      <c r="T13" s="34" t="s">
        <v>58</v>
      </c>
      <c r="U13" s="22">
        <v>11</v>
      </c>
      <c r="V13" s="22" t="s">
        <v>110</v>
      </c>
      <c r="W13" s="22" t="s">
        <v>111</v>
      </c>
      <c r="X13" s="22"/>
      <c r="Y13" s="22"/>
      <c r="Z13" s="22"/>
      <c r="AA13" s="22">
        <v>2007</v>
      </c>
      <c r="AB13" s="22"/>
      <c r="AC13" s="22"/>
      <c r="AD13" s="22" t="s">
        <v>112</v>
      </c>
      <c r="AE13" s="22"/>
      <c r="AF13" s="35" t="s">
        <v>113</v>
      </c>
      <c r="AG13" s="22" t="s">
        <v>114</v>
      </c>
      <c r="AH13" s="22" t="s">
        <v>115</v>
      </c>
      <c r="AI13" s="22" t="s">
        <v>116</v>
      </c>
    </row>
    <row r="14" spans="1:35" ht="96" customHeight="1">
      <c r="A14" s="21">
        <v>40920</v>
      </c>
      <c r="B14" s="22" t="s">
        <v>103</v>
      </c>
      <c r="C14" s="23" t="s">
        <v>104</v>
      </c>
      <c r="D14" s="22"/>
      <c r="E14" s="22" t="s">
        <v>117</v>
      </c>
      <c r="F14" s="22" t="s">
        <v>106</v>
      </c>
      <c r="G14" s="22" t="s">
        <v>42</v>
      </c>
      <c r="H14" s="22"/>
      <c r="I14" s="22" t="s">
        <v>118</v>
      </c>
      <c r="J14" s="22" t="s">
        <v>44</v>
      </c>
      <c r="K14" s="24"/>
      <c r="L14" s="24"/>
      <c r="M14" s="24"/>
      <c r="N14" s="24"/>
      <c r="O14" s="24"/>
      <c r="P14" s="24" t="s">
        <v>46</v>
      </c>
      <c r="Q14" s="22"/>
      <c r="R14" s="22"/>
      <c r="S14" s="22" t="s">
        <v>111</v>
      </c>
      <c r="T14" s="22" t="s">
        <v>58</v>
      </c>
      <c r="U14" s="22">
        <v>14</v>
      </c>
      <c r="V14" s="22" t="s">
        <v>119</v>
      </c>
      <c r="W14" s="22"/>
      <c r="X14" s="22"/>
      <c r="Y14" s="22"/>
      <c r="Z14" s="22">
        <v>1995</v>
      </c>
      <c r="AA14" s="22"/>
      <c r="AB14" s="22"/>
      <c r="AC14" s="22"/>
      <c r="AD14" s="22" t="s">
        <v>120</v>
      </c>
      <c r="AE14" s="22"/>
      <c r="AF14" s="28" t="s">
        <v>121</v>
      </c>
      <c r="AG14" s="24"/>
      <c r="AH14" s="22" t="s">
        <v>115</v>
      </c>
      <c r="AI14" s="22"/>
    </row>
    <row r="15" spans="1:35" ht="144" customHeight="1">
      <c r="A15" s="36">
        <v>40724</v>
      </c>
      <c r="B15" s="37" t="s">
        <v>52</v>
      </c>
      <c r="C15" s="38" t="s">
        <v>122</v>
      </c>
      <c r="D15" s="37"/>
      <c r="E15" s="37" t="s">
        <v>123</v>
      </c>
      <c r="F15" s="37" t="s">
        <v>124</v>
      </c>
      <c r="G15" s="37" t="s">
        <v>42</v>
      </c>
      <c r="H15" s="37"/>
      <c r="I15" s="37" t="s">
        <v>125</v>
      </c>
      <c r="J15" s="37" t="s">
        <v>56</v>
      </c>
      <c r="K15" s="39">
        <v>40</v>
      </c>
      <c r="L15" s="39"/>
      <c r="M15" s="39"/>
      <c r="N15" s="39">
        <v>680</v>
      </c>
      <c r="O15" s="39"/>
      <c r="P15" s="39" t="s">
        <v>66</v>
      </c>
      <c r="Q15" s="40">
        <v>370</v>
      </c>
      <c r="R15" s="37" t="s">
        <v>47</v>
      </c>
      <c r="S15" s="37" t="s">
        <v>126</v>
      </c>
      <c r="T15" s="37" t="s">
        <v>58</v>
      </c>
      <c r="U15" s="37"/>
      <c r="V15" s="37"/>
      <c r="W15" s="37" t="s">
        <v>127</v>
      </c>
      <c r="X15" s="37"/>
      <c r="Y15" s="41">
        <v>2009</v>
      </c>
      <c r="Z15" s="41">
        <v>2013</v>
      </c>
      <c r="AA15" s="42"/>
      <c r="AB15" s="42"/>
      <c r="AC15" s="37"/>
      <c r="AD15" s="37" t="s">
        <v>128</v>
      </c>
      <c r="AE15" s="42">
        <v>8000</v>
      </c>
      <c r="AF15" s="43" t="s">
        <v>129</v>
      </c>
      <c r="AG15" s="37" t="s">
        <v>130</v>
      </c>
      <c r="AH15" s="37" t="s">
        <v>131</v>
      </c>
      <c r="AI15" s="37"/>
    </row>
    <row r="16" spans="1:35" s="31" customFormat="1" ht="108" customHeight="1">
      <c r="A16" s="21">
        <v>41173</v>
      </c>
      <c r="B16" s="22" t="s">
        <v>37</v>
      </c>
      <c r="C16" s="23" t="s">
        <v>132</v>
      </c>
      <c r="D16" s="22"/>
      <c r="E16" s="22" t="s">
        <v>133</v>
      </c>
      <c r="F16" s="22" t="s">
        <v>134</v>
      </c>
      <c r="G16" s="22" t="s">
        <v>42</v>
      </c>
      <c r="H16" s="22">
        <v>1</v>
      </c>
      <c r="I16" s="22">
        <v>35</v>
      </c>
      <c r="J16" s="22" t="s">
        <v>44</v>
      </c>
      <c r="K16" s="44">
        <v>53</v>
      </c>
      <c r="L16" s="44"/>
      <c r="M16" s="44"/>
      <c r="N16" s="44">
        <v>650</v>
      </c>
      <c r="O16" s="44" t="s">
        <v>65</v>
      </c>
      <c r="P16" s="44" t="s">
        <v>135</v>
      </c>
      <c r="Q16" s="30">
        <v>78</v>
      </c>
      <c r="R16" s="22" t="s">
        <v>136</v>
      </c>
      <c r="S16" s="22" t="s">
        <v>137</v>
      </c>
      <c r="T16" s="22" t="s">
        <v>58</v>
      </c>
      <c r="U16" s="22"/>
      <c r="V16" s="22" t="s">
        <v>138</v>
      </c>
      <c r="W16" s="22"/>
      <c r="X16" s="22"/>
      <c r="Y16" s="22"/>
      <c r="Z16" s="22"/>
      <c r="AA16" s="22"/>
      <c r="AB16" s="22" t="s">
        <v>139</v>
      </c>
      <c r="AC16" s="22"/>
      <c r="AD16" s="22" t="s">
        <v>140</v>
      </c>
      <c r="AE16" s="22"/>
      <c r="AF16" s="26"/>
      <c r="AG16" s="22"/>
      <c r="AH16" s="22" t="s">
        <v>51</v>
      </c>
      <c r="AI16" s="22" t="s">
        <v>141</v>
      </c>
    </row>
    <row r="17" spans="1:35" ht="60" customHeight="1">
      <c r="A17" s="36">
        <v>40920</v>
      </c>
      <c r="B17" s="37" t="s">
        <v>52</v>
      </c>
      <c r="C17" s="38" t="s">
        <v>142</v>
      </c>
      <c r="D17" s="37"/>
      <c r="E17" s="37" t="s">
        <v>143</v>
      </c>
      <c r="F17" s="37" t="s">
        <v>144</v>
      </c>
      <c r="G17" s="37" t="s">
        <v>145</v>
      </c>
      <c r="H17" s="37"/>
      <c r="I17" s="37"/>
      <c r="J17" s="37" t="s">
        <v>56</v>
      </c>
      <c r="K17" s="39"/>
      <c r="L17" s="39"/>
      <c r="M17" s="39"/>
      <c r="N17" s="39"/>
      <c r="O17" s="39"/>
      <c r="P17" s="39" t="s">
        <v>66</v>
      </c>
      <c r="Q17" s="40">
        <v>203</v>
      </c>
      <c r="R17" s="37"/>
      <c r="S17" s="45" t="s">
        <v>146</v>
      </c>
      <c r="T17" s="37" t="s">
        <v>58</v>
      </c>
      <c r="U17" s="37"/>
      <c r="V17" s="37" t="s">
        <v>57</v>
      </c>
      <c r="W17" s="37"/>
      <c r="X17" s="37"/>
      <c r="Y17" s="46">
        <v>39479</v>
      </c>
      <c r="Z17" s="37"/>
      <c r="AA17" s="37"/>
      <c r="AB17" s="37"/>
      <c r="AC17" s="37"/>
      <c r="AD17" s="37"/>
      <c r="AE17" s="37" t="s">
        <v>147</v>
      </c>
      <c r="AF17" s="47" t="s">
        <v>148</v>
      </c>
      <c r="AG17" s="37" t="s">
        <v>149</v>
      </c>
      <c r="AH17" s="48" t="s">
        <v>51</v>
      </c>
      <c r="AI17" s="37"/>
    </row>
    <row r="18" spans="1:35" s="49" customFormat="1" ht="72" customHeight="1">
      <c r="A18" s="21">
        <v>41115</v>
      </c>
      <c r="B18" s="22" t="s">
        <v>52</v>
      </c>
      <c r="C18" s="23" t="s">
        <v>142</v>
      </c>
      <c r="D18" s="22"/>
      <c r="E18" s="22" t="s">
        <v>150</v>
      </c>
      <c r="F18" s="22"/>
      <c r="G18" s="22" t="s">
        <v>79</v>
      </c>
      <c r="H18" s="22"/>
      <c r="I18" s="22"/>
      <c r="J18" s="22"/>
      <c r="K18" s="44"/>
      <c r="L18" s="44"/>
      <c r="M18" s="44"/>
      <c r="N18" s="44"/>
      <c r="O18" s="44"/>
      <c r="P18" s="44" t="s">
        <v>46</v>
      </c>
      <c r="Q18" s="30">
        <v>95</v>
      </c>
      <c r="R18" s="22"/>
      <c r="S18" s="22"/>
      <c r="T18" s="22" t="s">
        <v>58</v>
      </c>
      <c r="U18" s="22">
        <v>11</v>
      </c>
      <c r="V18" s="22" t="s">
        <v>151</v>
      </c>
      <c r="W18" s="22"/>
      <c r="X18" s="22"/>
      <c r="Y18" s="25">
        <v>39904</v>
      </c>
      <c r="Z18" s="25">
        <v>41030</v>
      </c>
      <c r="AA18" s="22"/>
      <c r="AB18" s="22" t="s">
        <v>152</v>
      </c>
      <c r="AC18" s="22"/>
      <c r="AD18" s="22"/>
      <c r="AE18" s="22"/>
      <c r="AF18" s="26"/>
      <c r="AG18" s="22" t="s">
        <v>153</v>
      </c>
      <c r="AH18" s="22" t="s">
        <v>51</v>
      </c>
      <c r="AI18" s="22"/>
    </row>
    <row r="19" spans="1:35" s="31" customFormat="1" ht="132" customHeight="1">
      <c r="A19" s="21">
        <v>40920</v>
      </c>
      <c r="B19" s="22" t="s">
        <v>154</v>
      </c>
      <c r="C19" s="23" t="s">
        <v>155</v>
      </c>
      <c r="D19" s="22" t="s">
        <v>156</v>
      </c>
      <c r="E19" s="22" t="s">
        <v>157</v>
      </c>
      <c r="F19" s="22"/>
      <c r="G19" s="22" t="s">
        <v>145</v>
      </c>
      <c r="H19" s="22"/>
      <c r="I19" s="22"/>
      <c r="J19" s="22" t="s">
        <v>56</v>
      </c>
      <c r="K19" s="24">
        <v>44</v>
      </c>
      <c r="L19" s="24"/>
      <c r="M19" s="24"/>
      <c r="N19" s="24"/>
      <c r="O19" s="24" t="s">
        <v>85</v>
      </c>
      <c r="P19" s="24" t="s">
        <v>66</v>
      </c>
      <c r="Q19" s="50">
        <v>85</v>
      </c>
      <c r="R19" s="22"/>
      <c r="S19" s="34"/>
      <c r="T19" s="22" t="s">
        <v>58</v>
      </c>
      <c r="U19" s="22"/>
      <c r="V19" s="22"/>
      <c r="W19" s="22"/>
      <c r="X19" s="22"/>
      <c r="Y19" s="22"/>
      <c r="Z19" s="22"/>
      <c r="AA19" s="22"/>
      <c r="AB19" s="22"/>
      <c r="AC19" s="22" t="s">
        <v>158</v>
      </c>
      <c r="AD19" s="22"/>
      <c r="AE19" s="22"/>
      <c r="AF19" s="51" t="s">
        <v>159</v>
      </c>
      <c r="AG19" s="22"/>
      <c r="AH19" s="52" t="s">
        <v>160</v>
      </c>
      <c r="AI19" s="22"/>
    </row>
    <row r="20" spans="1:35" ht="408.75" customHeight="1">
      <c r="A20" s="21">
        <v>41208</v>
      </c>
      <c r="B20" s="53" t="s">
        <v>154</v>
      </c>
      <c r="C20" s="23" t="s">
        <v>161</v>
      </c>
      <c r="D20" s="22" t="s">
        <v>162</v>
      </c>
      <c r="E20" s="22" t="s">
        <v>57</v>
      </c>
      <c r="F20" s="22" t="s">
        <v>163</v>
      </c>
      <c r="G20" s="22" t="s">
        <v>42</v>
      </c>
      <c r="H20" s="22"/>
      <c r="I20" s="22" t="s">
        <v>164</v>
      </c>
      <c r="J20" s="22" t="s">
        <v>56</v>
      </c>
      <c r="K20" s="24"/>
      <c r="L20" s="24"/>
      <c r="M20" s="24"/>
      <c r="N20" s="24"/>
      <c r="O20" s="24"/>
      <c r="P20" s="24" t="s">
        <v>135</v>
      </c>
      <c r="Q20" s="22"/>
      <c r="R20" s="22"/>
      <c r="S20" s="22" t="s">
        <v>165</v>
      </c>
      <c r="T20" s="22" t="s">
        <v>166</v>
      </c>
      <c r="U20" s="22"/>
      <c r="V20" s="22"/>
      <c r="W20" s="22"/>
      <c r="X20" s="22"/>
      <c r="Y20" s="22"/>
      <c r="Z20" s="22"/>
      <c r="AA20" s="22"/>
      <c r="AB20" s="22"/>
      <c r="AC20" s="22" t="s">
        <v>167</v>
      </c>
      <c r="AD20" s="22" t="s">
        <v>168</v>
      </c>
      <c r="AE20" s="54"/>
      <c r="AF20" s="22"/>
      <c r="AG20" s="22"/>
      <c r="AH20" s="52"/>
      <c r="AI20" s="22"/>
    </row>
    <row r="21" spans="1:35" s="31" customFormat="1" ht="180" customHeight="1">
      <c r="A21" s="21">
        <v>40920</v>
      </c>
      <c r="B21" s="22" t="s">
        <v>154</v>
      </c>
      <c r="C21" s="23" t="s">
        <v>161</v>
      </c>
      <c r="D21" s="22"/>
      <c r="E21" s="22" t="s">
        <v>169</v>
      </c>
      <c r="F21" s="22" t="s">
        <v>124</v>
      </c>
      <c r="G21" s="22" t="s">
        <v>42</v>
      </c>
      <c r="H21" s="22"/>
      <c r="I21" s="22" t="s">
        <v>170</v>
      </c>
      <c r="J21" s="22" t="s">
        <v>56</v>
      </c>
      <c r="K21" s="24"/>
      <c r="L21" s="24"/>
      <c r="M21" s="24"/>
      <c r="N21" s="24"/>
      <c r="O21" s="24" t="s">
        <v>45</v>
      </c>
      <c r="P21" s="24" t="s">
        <v>66</v>
      </c>
      <c r="Q21" s="30">
        <v>20</v>
      </c>
      <c r="R21" s="22" t="s">
        <v>171</v>
      </c>
      <c r="S21" s="22"/>
      <c r="T21" s="22"/>
      <c r="U21" s="22"/>
      <c r="V21" s="22" t="s">
        <v>172</v>
      </c>
      <c r="W21" s="22"/>
      <c r="X21" s="22"/>
      <c r="Y21" s="22"/>
      <c r="Z21" s="22"/>
      <c r="AA21" s="22"/>
      <c r="AB21" s="22"/>
      <c r="AC21" s="22"/>
      <c r="AD21" s="22"/>
      <c r="AE21" s="22"/>
      <c r="AF21" s="22" t="s">
        <v>173</v>
      </c>
      <c r="AG21" s="22"/>
      <c r="AH21" s="22"/>
      <c r="AI21" s="22"/>
    </row>
    <row r="22" spans="1:35" ht="84" customHeight="1">
      <c r="A22" s="36">
        <v>41208</v>
      </c>
      <c r="B22" s="37" t="s">
        <v>154</v>
      </c>
      <c r="C22" s="38" t="s">
        <v>161</v>
      </c>
      <c r="D22" s="37"/>
      <c r="E22" s="37" t="s">
        <v>174</v>
      </c>
      <c r="F22" s="37" t="s">
        <v>175</v>
      </c>
      <c r="G22" s="37" t="s">
        <v>42</v>
      </c>
      <c r="H22" s="37"/>
      <c r="I22" s="37" t="s">
        <v>176</v>
      </c>
      <c r="J22" s="37" t="s">
        <v>56</v>
      </c>
      <c r="K22" s="39"/>
      <c r="L22" s="39"/>
      <c r="M22" s="39"/>
      <c r="N22" s="39"/>
      <c r="O22" s="39"/>
      <c r="P22" s="39" t="s">
        <v>66</v>
      </c>
      <c r="Q22" s="55"/>
      <c r="R22" s="37" t="s">
        <v>177</v>
      </c>
      <c r="S22" s="37"/>
      <c r="T22" s="37" t="s">
        <v>178</v>
      </c>
      <c r="U22" s="37"/>
      <c r="V22" s="37" t="s">
        <v>57</v>
      </c>
      <c r="W22" s="37"/>
      <c r="X22" s="37"/>
      <c r="Y22" s="37"/>
      <c r="Z22" s="37"/>
      <c r="AA22" s="37"/>
      <c r="AB22" s="37" t="s">
        <v>179</v>
      </c>
      <c r="AC22" s="37"/>
      <c r="AD22" s="37" t="s">
        <v>180</v>
      </c>
      <c r="AE22" s="37"/>
      <c r="AF22" s="56" t="s">
        <v>181</v>
      </c>
      <c r="AG22" s="37" t="s">
        <v>182</v>
      </c>
      <c r="AH22" s="37" t="s">
        <v>51</v>
      </c>
      <c r="AI22" s="37"/>
    </row>
    <row r="23" spans="1:35" ht="84" customHeight="1">
      <c r="A23" s="21">
        <v>41208</v>
      </c>
      <c r="B23" s="22" t="s">
        <v>154</v>
      </c>
      <c r="C23" s="23" t="s">
        <v>161</v>
      </c>
      <c r="D23" s="22" t="s">
        <v>162</v>
      </c>
      <c r="E23" s="22" t="s">
        <v>183</v>
      </c>
      <c r="F23" s="22" t="s">
        <v>184</v>
      </c>
      <c r="G23" s="22" t="s">
        <v>42</v>
      </c>
      <c r="H23" s="22"/>
      <c r="I23" s="22" t="s">
        <v>185</v>
      </c>
      <c r="J23" s="22" t="s">
        <v>56</v>
      </c>
      <c r="K23" s="24"/>
      <c r="L23" s="24"/>
      <c r="M23" s="24"/>
      <c r="N23" s="24"/>
      <c r="O23" s="24"/>
      <c r="P23" s="24" t="s">
        <v>66</v>
      </c>
      <c r="Q23" s="57"/>
      <c r="R23" s="22" t="s">
        <v>186</v>
      </c>
      <c r="S23" s="22"/>
      <c r="T23" s="22"/>
      <c r="U23" s="22"/>
      <c r="V23" s="22"/>
      <c r="W23" s="22"/>
      <c r="X23" s="22"/>
      <c r="Y23" s="22"/>
      <c r="Z23" s="22" t="s">
        <v>57</v>
      </c>
      <c r="AA23" s="22"/>
      <c r="AB23" s="22"/>
      <c r="AC23" s="22"/>
      <c r="AD23" s="22"/>
      <c r="AE23" s="22"/>
      <c r="AF23" s="22"/>
      <c r="AG23" s="22"/>
      <c r="AH23" s="22"/>
      <c r="AI23" s="22"/>
    </row>
    <row r="24" spans="1:35" ht="36" customHeight="1">
      <c r="A24" s="21">
        <v>40920</v>
      </c>
      <c r="B24" s="22" t="s">
        <v>154</v>
      </c>
      <c r="C24" s="23" t="s">
        <v>161</v>
      </c>
      <c r="D24" s="22"/>
      <c r="E24" s="22" t="s">
        <v>187</v>
      </c>
      <c r="F24" s="22"/>
      <c r="G24" s="22" t="s">
        <v>42</v>
      </c>
      <c r="H24" s="22"/>
      <c r="I24" s="22" t="s">
        <v>188</v>
      </c>
      <c r="J24" s="22" t="s">
        <v>108</v>
      </c>
      <c r="K24" s="24"/>
      <c r="L24" s="24"/>
      <c r="M24" s="24"/>
      <c r="N24" s="24"/>
      <c r="O24" s="24" t="s">
        <v>45</v>
      </c>
      <c r="P24" s="24" t="s">
        <v>66</v>
      </c>
      <c r="Q24" s="22"/>
      <c r="R24" s="22"/>
      <c r="S24" s="22"/>
      <c r="T24" s="22"/>
      <c r="U24" s="22"/>
      <c r="V24" s="22" t="s">
        <v>189</v>
      </c>
      <c r="W24" s="22"/>
      <c r="X24" s="22"/>
      <c r="Y24" s="22"/>
      <c r="Z24" s="22"/>
      <c r="AA24" s="22"/>
      <c r="AB24" s="22"/>
      <c r="AC24" s="22"/>
      <c r="AD24" s="22"/>
      <c r="AE24" s="22"/>
      <c r="AF24" s="51" t="s">
        <v>190</v>
      </c>
      <c r="AG24" s="22"/>
      <c r="AH24" s="22"/>
      <c r="AI24" s="22"/>
    </row>
    <row r="25" spans="1:35" ht="24" customHeight="1">
      <c r="A25" s="21">
        <v>41208</v>
      </c>
      <c r="B25" s="22" t="s">
        <v>154</v>
      </c>
      <c r="C25" s="23" t="s">
        <v>161</v>
      </c>
      <c r="D25" s="22"/>
      <c r="E25" s="22" t="s">
        <v>191</v>
      </c>
      <c r="F25" s="22" t="s">
        <v>192</v>
      </c>
      <c r="G25" s="22" t="s">
        <v>42</v>
      </c>
      <c r="H25" s="22"/>
      <c r="I25" s="22" t="s">
        <v>193</v>
      </c>
      <c r="J25" s="22" t="s">
        <v>56</v>
      </c>
      <c r="K25" s="24"/>
      <c r="L25" s="24"/>
      <c r="M25" s="24"/>
      <c r="N25" s="24"/>
      <c r="O25" s="24" t="s">
        <v>45</v>
      </c>
      <c r="P25" s="24" t="s">
        <v>194</v>
      </c>
      <c r="Q25" s="22"/>
      <c r="R25" s="22"/>
      <c r="S25" s="22"/>
      <c r="T25" s="22"/>
      <c r="U25" s="22"/>
      <c r="V25" s="22"/>
      <c r="W25" s="22"/>
      <c r="X25" s="22"/>
      <c r="Y25" s="22"/>
      <c r="Z25" s="22"/>
      <c r="AA25" s="22"/>
      <c r="AB25" s="22"/>
      <c r="AC25" s="22"/>
      <c r="AD25" s="22"/>
      <c r="AE25" s="22"/>
      <c r="AF25" s="22"/>
      <c r="AG25" s="22" t="s">
        <v>195</v>
      </c>
      <c r="AH25" s="22"/>
      <c r="AI25" s="22"/>
    </row>
    <row r="26" spans="1:35" s="31" customFormat="1" ht="36">
      <c r="A26" s="21">
        <v>40920</v>
      </c>
      <c r="B26" s="22" t="s">
        <v>154</v>
      </c>
      <c r="C26" s="23" t="s">
        <v>161</v>
      </c>
      <c r="D26" s="22"/>
      <c r="E26" s="22" t="s">
        <v>196</v>
      </c>
      <c r="F26" s="22"/>
      <c r="G26" s="22" t="s">
        <v>42</v>
      </c>
      <c r="H26" s="22"/>
      <c r="I26" s="22"/>
      <c r="J26" s="22"/>
      <c r="K26" s="24"/>
      <c r="L26" s="24"/>
      <c r="M26" s="24"/>
      <c r="N26" s="24"/>
      <c r="O26" s="24"/>
      <c r="P26" s="24" t="s">
        <v>46</v>
      </c>
      <c r="Q26" s="22"/>
      <c r="R26" s="22" t="s">
        <v>58</v>
      </c>
      <c r="S26" s="22"/>
      <c r="T26" s="22"/>
      <c r="U26" s="22"/>
      <c r="V26" s="22"/>
      <c r="W26" s="22"/>
      <c r="X26" s="22"/>
      <c r="Y26" s="22"/>
      <c r="Z26" s="22"/>
      <c r="AA26" s="22"/>
      <c r="AB26" s="22"/>
      <c r="AC26" s="22"/>
      <c r="AD26" s="22"/>
      <c r="AE26" s="22"/>
      <c r="AF26" s="22"/>
      <c r="AG26" s="22"/>
      <c r="AH26" s="22"/>
      <c r="AI26" s="22"/>
    </row>
    <row r="27" spans="1:35" ht="72" customHeight="1">
      <c r="A27" s="36">
        <v>41208</v>
      </c>
      <c r="B27" s="37" t="s">
        <v>154</v>
      </c>
      <c r="C27" s="38" t="s">
        <v>161</v>
      </c>
      <c r="D27" s="37" t="s">
        <v>197</v>
      </c>
      <c r="E27" s="37" t="s">
        <v>198</v>
      </c>
      <c r="F27" s="37" t="s">
        <v>192</v>
      </c>
      <c r="G27" s="37" t="s">
        <v>42</v>
      </c>
      <c r="H27" s="37"/>
      <c r="I27" s="37" t="s">
        <v>199</v>
      </c>
      <c r="J27" s="37" t="s">
        <v>56</v>
      </c>
      <c r="K27" s="39" t="s">
        <v>200</v>
      </c>
      <c r="L27" s="39"/>
      <c r="M27" s="39"/>
      <c r="N27" s="39"/>
      <c r="O27" s="39" t="s">
        <v>65</v>
      </c>
      <c r="P27" s="39" t="s">
        <v>135</v>
      </c>
      <c r="Q27" s="40">
        <v>1000</v>
      </c>
      <c r="R27" s="37" t="s">
        <v>58</v>
      </c>
      <c r="S27" s="45" t="s">
        <v>201</v>
      </c>
      <c r="T27" s="37" t="s">
        <v>202</v>
      </c>
      <c r="U27" s="37"/>
      <c r="V27" s="37" t="s">
        <v>203</v>
      </c>
      <c r="W27" s="37"/>
      <c r="X27" s="37"/>
      <c r="Y27" s="37">
        <v>2007</v>
      </c>
      <c r="Z27" s="37"/>
      <c r="AA27" s="37"/>
      <c r="AB27" s="37" t="s">
        <v>204</v>
      </c>
      <c r="AC27" s="37"/>
      <c r="AD27" s="37" t="s">
        <v>205</v>
      </c>
      <c r="AE27" s="39" t="s">
        <v>206</v>
      </c>
      <c r="AF27" s="37" t="s">
        <v>207</v>
      </c>
      <c r="AG27" s="37" t="s">
        <v>208</v>
      </c>
      <c r="AH27" s="58" t="s">
        <v>51</v>
      </c>
      <c r="AI27" s="37" t="s">
        <v>209</v>
      </c>
    </row>
    <row r="28" spans="1:35" s="60" customFormat="1" ht="24" customHeight="1">
      <c r="A28" s="21">
        <v>40920</v>
      </c>
      <c r="B28" s="53" t="s">
        <v>154</v>
      </c>
      <c r="C28" s="59" t="s">
        <v>161</v>
      </c>
      <c r="D28" s="53"/>
      <c r="E28" s="53" t="s">
        <v>210</v>
      </c>
      <c r="F28" s="53"/>
      <c r="G28" s="53" t="s">
        <v>42</v>
      </c>
      <c r="H28" s="53"/>
      <c r="I28" s="53" t="s">
        <v>211</v>
      </c>
      <c r="J28" s="53" t="s">
        <v>44</v>
      </c>
      <c r="K28" s="53"/>
      <c r="L28" s="53"/>
      <c r="M28" s="53"/>
      <c r="N28" s="53"/>
      <c r="O28" s="53" t="s">
        <v>45</v>
      </c>
      <c r="P28" s="24" t="s">
        <v>66</v>
      </c>
      <c r="Q28" s="53"/>
      <c r="R28" s="53"/>
      <c r="S28" s="22"/>
      <c r="T28" s="53"/>
      <c r="U28" s="53"/>
      <c r="V28" s="53"/>
      <c r="W28" s="53"/>
      <c r="X28" s="53"/>
      <c r="Y28" s="53"/>
      <c r="Z28" s="53"/>
      <c r="AA28" s="53"/>
      <c r="AB28" s="53"/>
      <c r="AC28" s="53"/>
      <c r="AD28" s="53"/>
      <c r="AE28" s="24" t="s">
        <v>212</v>
      </c>
      <c r="AF28" s="53"/>
      <c r="AG28" s="53"/>
      <c r="AH28" s="53"/>
      <c r="AI28" s="53"/>
    </row>
    <row r="29" spans="1:35" ht="60" customHeight="1">
      <c r="A29" s="21">
        <v>41208</v>
      </c>
      <c r="B29" s="53" t="s">
        <v>154</v>
      </c>
      <c r="C29" s="23" t="s">
        <v>161</v>
      </c>
      <c r="D29" s="22"/>
      <c r="E29" s="22" t="s">
        <v>213</v>
      </c>
      <c r="F29" s="22" t="s">
        <v>214</v>
      </c>
      <c r="G29" s="22" t="s">
        <v>42</v>
      </c>
      <c r="H29" s="22"/>
      <c r="I29" s="22" t="s">
        <v>215</v>
      </c>
      <c r="J29" s="22" t="s">
        <v>56</v>
      </c>
      <c r="K29" s="24"/>
      <c r="L29" s="24"/>
      <c r="M29" s="24"/>
      <c r="N29" s="24"/>
      <c r="O29" s="24" t="s">
        <v>57</v>
      </c>
      <c r="P29" s="24" t="s">
        <v>66</v>
      </c>
      <c r="Q29" s="22"/>
      <c r="R29" s="22" t="s">
        <v>216</v>
      </c>
      <c r="S29" s="22"/>
      <c r="T29" s="22"/>
      <c r="U29" s="22"/>
      <c r="V29" s="22" t="s">
        <v>189</v>
      </c>
      <c r="W29" s="22"/>
      <c r="X29" s="22"/>
      <c r="Y29" s="22"/>
      <c r="Z29" s="22"/>
      <c r="AA29" s="22"/>
      <c r="AB29" s="22"/>
      <c r="AC29" s="22"/>
      <c r="AD29" s="22" t="s">
        <v>217</v>
      </c>
      <c r="AE29" s="22"/>
      <c r="AF29" s="22"/>
      <c r="AG29" s="22"/>
      <c r="AH29" s="61" t="s">
        <v>218</v>
      </c>
      <c r="AI29" s="22"/>
    </row>
    <row r="30" spans="1:35" ht="72" customHeight="1">
      <c r="A30" s="21">
        <v>40920</v>
      </c>
      <c r="B30" s="53" t="s">
        <v>154</v>
      </c>
      <c r="C30" s="23" t="s">
        <v>161</v>
      </c>
      <c r="D30" s="22"/>
      <c r="E30" s="22" t="s">
        <v>219</v>
      </c>
      <c r="F30" s="22" t="s">
        <v>220</v>
      </c>
      <c r="G30" s="22" t="s">
        <v>42</v>
      </c>
      <c r="H30" s="22"/>
      <c r="I30" s="22" t="s">
        <v>170</v>
      </c>
      <c r="J30" s="22" t="s">
        <v>56</v>
      </c>
      <c r="K30" s="24"/>
      <c r="L30" s="24"/>
      <c r="M30" s="24"/>
      <c r="N30" s="24"/>
      <c r="O30" s="24" t="s">
        <v>45</v>
      </c>
      <c r="P30" s="24" t="s">
        <v>66</v>
      </c>
      <c r="Q30" s="22"/>
      <c r="R30" s="22"/>
      <c r="S30" s="22"/>
      <c r="T30" s="22" t="s">
        <v>221</v>
      </c>
      <c r="U30" s="22"/>
      <c r="V30" s="22"/>
      <c r="W30" s="22"/>
      <c r="X30" s="22"/>
      <c r="Y30" s="22"/>
      <c r="Z30" s="22"/>
      <c r="AA30" s="22"/>
      <c r="AB30" s="22"/>
      <c r="AC30" s="22"/>
      <c r="AD30" s="22"/>
      <c r="AE30" s="22"/>
      <c r="AF30" s="22"/>
      <c r="AG30" s="22"/>
      <c r="AH30" s="22"/>
      <c r="AI30" s="22"/>
    </row>
    <row r="31" spans="1:35" ht="60" customHeight="1">
      <c r="A31" s="21">
        <v>40920</v>
      </c>
      <c r="B31" s="53" t="s">
        <v>154</v>
      </c>
      <c r="C31" s="23" t="s">
        <v>161</v>
      </c>
      <c r="D31" s="22"/>
      <c r="E31" s="22" t="s">
        <v>222</v>
      </c>
      <c r="F31" s="22" t="s">
        <v>223</v>
      </c>
      <c r="G31" s="22" t="s">
        <v>42</v>
      </c>
      <c r="H31" s="22"/>
      <c r="I31" s="22" t="s">
        <v>224</v>
      </c>
      <c r="J31" s="22" t="s">
        <v>56</v>
      </c>
      <c r="K31" s="24"/>
      <c r="L31" s="24"/>
      <c r="M31" s="24"/>
      <c r="N31" s="24"/>
      <c r="O31" s="24" t="s">
        <v>45</v>
      </c>
      <c r="P31" s="24" t="s">
        <v>66</v>
      </c>
      <c r="Q31" s="22"/>
      <c r="R31" s="22" t="s">
        <v>225</v>
      </c>
      <c r="S31" s="22"/>
      <c r="T31" s="22"/>
      <c r="U31" s="22"/>
      <c r="V31" s="22"/>
      <c r="W31" s="22"/>
      <c r="X31" s="22"/>
      <c r="Y31" s="22"/>
      <c r="Z31" s="22"/>
      <c r="AA31" s="22"/>
      <c r="AB31" s="22"/>
      <c r="AC31" s="22"/>
      <c r="AD31" s="22"/>
      <c r="AE31" s="22"/>
      <c r="AF31" s="22"/>
      <c r="AG31" s="22"/>
      <c r="AH31" s="22"/>
      <c r="AI31" s="22"/>
    </row>
    <row r="32" spans="1:35" ht="60" customHeight="1">
      <c r="A32" s="21">
        <v>41208</v>
      </c>
      <c r="B32" s="53" t="s">
        <v>154</v>
      </c>
      <c r="C32" s="23" t="s">
        <v>161</v>
      </c>
      <c r="D32" s="22"/>
      <c r="E32" s="22" t="s">
        <v>226</v>
      </c>
      <c r="F32" s="22" t="s">
        <v>227</v>
      </c>
      <c r="G32" s="22" t="s">
        <v>42</v>
      </c>
      <c r="H32" s="22"/>
      <c r="I32" s="22" t="s">
        <v>228</v>
      </c>
      <c r="J32" s="22" t="s">
        <v>108</v>
      </c>
      <c r="K32" s="24"/>
      <c r="L32" s="24"/>
      <c r="M32" s="24"/>
      <c r="N32" s="24"/>
      <c r="O32" s="24" t="s">
        <v>45</v>
      </c>
      <c r="P32" s="62" t="s">
        <v>66</v>
      </c>
      <c r="Q32" s="22"/>
      <c r="R32" s="22"/>
      <c r="S32" s="22"/>
      <c r="T32" s="22" t="s">
        <v>229</v>
      </c>
      <c r="U32" s="22"/>
      <c r="V32" s="22" t="s">
        <v>189</v>
      </c>
      <c r="W32" s="22"/>
      <c r="X32" s="22"/>
      <c r="Y32" s="22"/>
      <c r="Z32" s="22"/>
      <c r="AA32" s="22"/>
      <c r="AB32" s="22" t="s">
        <v>230</v>
      </c>
      <c r="AC32" s="22"/>
      <c r="AD32" s="22"/>
      <c r="AE32" s="22"/>
      <c r="AF32" s="22"/>
      <c r="AG32" s="22"/>
      <c r="AH32" s="22"/>
      <c r="AI32" s="22"/>
    </row>
    <row r="33" spans="1:35" ht="48" customHeight="1">
      <c r="A33" s="21">
        <v>40920</v>
      </c>
      <c r="B33" s="53" t="s">
        <v>154</v>
      </c>
      <c r="C33" s="23" t="s">
        <v>161</v>
      </c>
      <c r="D33" s="22"/>
      <c r="E33" s="22" t="s">
        <v>231</v>
      </c>
      <c r="F33" s="22" t="s">
        <v>232</v>
      </c>
      <c r="G33" s="22" t="s">
        <v>42</v>
      </c>
      <c r="H33" s="22"/>
      <c r="I33" s="22" t="s">
        <v>233</v>
      </c>
      <c r="J33" s="22" t="s">
        <v>56</v>
      </c>
      <c r="K33" s="24"/>
      <c r="L33" s="24"/>
      <c r="M33" s="24"/>
      <c r="N33" s="24"/>
      <c r="O33" s="24" t="s">
        <v>57</v>
      </c>
      <c r="P33" s="24" t="s">
        <v>46</v>
      </c>
      <c r="Q33" s="30">
        <v>20</v>
      </c>
      <c r="R33" s="22"/>
      <c r="S33" s="22"/>
      <c r="T33" s="22" t="s">
        <v>234</v>
      </c>
      <c r="U33" s="22"/>
      <c r="V33" s="22" t="s">
        <v>189</v>
      </c>
      <c r="W33" s="22"/>
      <c r="X33" s="22"/>
      <c r="Y33" s="22"/>
      <c r="Z33" s="22"/>
      <c r="AA33" s="22"/>
      <c r="AB33" s="22"/>
      <c r="AC33" s="22"/>
      <c r="AD33" s="22"/>
      <c r="AE33" s="22"/>
      <c r="AF33" s="22"/>
      <c r="AG33" s="22" t="s">
        <v>235</v>
      </c>
      <c r="AH33" s="22"/>
      <c r="AI33" s="22"/>
    </row>
    <row r="34" spans="1:35" ht="216" customHeight="1">
      <c r="A34" s="21">
        <v>40920</v>
      </c>
      <c r="B34" s="53" t="s">
        <v>154</v>
      </c>
      <c r="C34" s="23" t="s">
        <v>161</v>
      </c>
      <c r="D34" s="22"/>
      <c r="E34" s="22" t="s">
        <v>236</v>
      </c>
      <c r="F34" s="22"/>
      <c r="G34" s="22" t="s">
        <v>42</v>
      </c>
      <c r="H34" s="22"/>
      <c r="I34" s="22" t="s">
        <v>237</v>
      </c>
      <c r="J34" s="22" t="s">
        <v>56</v>
      </c>
      <c r="K34" s="24"/>
      <c r="L34" s="24"/>
      <c r="M34" s="24"/>
      <c r="N34" s="24"/>
      <c r="O34" s="24" t="s">
        <v>45</v>
      </c>
      <c r="P34" s="24" t="s">
        <v>66</v>
      </c>
      <c r="Q34" s="22"/>
      <c r="R34" s="22"/>
      <c r="S34" s="22"/>
      <c r="T34" s="22"/>
      <c r="U34" s="22"/>
      <c r="V34" s="22"/>
      <c r="W34" s="22"/>
      <c r="X34" s="22"/>
      <c r="Y34" s="22"/>
      <c r="Z34" s="22"/>
      <c r="AA34" s="22"/>
      <c r="AB34" s="22"/>
      <c r="AC34" s="22"/>
      <c r="AD34" s="22"/>
      <c r="AE34" s="22"/>
      <c r="AF34" s="22"/>
      <c r="AG34" s="22"/>
      <c r="AH34" s="22"/>
      <c r="AI34" s="22"/>
    </row>
    <row r="35" spans="1:35" s="31" customFormat="1" ht="84" customHeight="1">
      <c r="A35" s="21">
        <v>40920</v>
      </c>
      <c r="B35" s="22" t="s">
        <v>154</v>
      </c>
      <c r="C35" s="23" t="s">
        <v>161</v>
      </c>
      <c r="D35" s="22"/>
      <c r="E35" s="22" t="s">
        <v>238</v>
      </c>
      <c r="F35" s="22"/>
      <c r="G35" s="22" t="s">
        <v>42</v>
      </c>
      <c r="H35" s="22"/>
      <c r="I35" s="22" t="s">
        <v>239</v>
      </c>
      <c r="J35" s="22" t="s">
        <v>108</v>
      </c>
      <c r="K35" s="24"/>
      <c r="L35" s="24"/>
      <c r="M35" s="24"/>
      <c r="N35" s="24"/>
      <c r="O35" s="24" t="s">
        <v>57</v>
      </c>
      <c r="P35" s="24" t="s">
        <v>46</v>
      </c>
      <c r="Q35" s="22"/>
      <c r="R35" s="22"/>
      <c r="S35" s="22"/>
      <c r="T35" s="22" t="s">
        <v>58</v>
      </c>
      <c r="U35" s="22">
        <v>14</v>
      </c>
      <c r="V35" s="22" t="s">
        <v>189</v>
      </c>
      <c r="W35" s="22"/>
      <c r="X35" s="22"/>
      <c r="Y35" s="22"/>
      <c r="Z35" s="22"/>
      <c r="AA35" s="22"/>
      <c r="AB35" s="22"/>
      <c r="AC35" s="22"/>
      <c r="AD35" s="22"/>
      <c r="AE35" s="22"/>
      <c r="AF35" s="22"/>
      <c r="AG35" s="22" t="s">
        <v>240</v>
      </c>
      <c r="AH35" s="22"/>
      <c r="AI35" s="22"/>
    </row>
    <row r="36" spans="1:35" ht="24" customHeight="1">
      <c r="A36" s="21">
        <v>40920</v>
      </c>
      <c r="B36" s="34" t="s">
        <v>154</v>
      </c>
      <c r="C36" s="23" t="s">
        <v>161</v>
      </c>
      <c r="D36" s="22"/>
      <c r="E36" s="22" t="s">
        <v>241</v>
      </c>
      <c r="F36" s="22" t="s">
        <v>124</v>
      </c>
      <c r="G36" s="22" t="s">
        <v>42</v>
      </c>
      <c r="H36" s="22"/>
      <c r="I36" s="22" t="s">
        <v>170</v>
      </c>
      <c r="J36" s="22" t="s">
        <v>56</v>
      </c>
      <c r="K36" s="24"/>
      <c r="L36" s="24"/>
      <c r="M36" s="24"/>
      <c r="N36" s="24"/>
      <c r="O36" s="24" t="s">
        <v>45</v>
      </c>
      <c r="P36" s="24" t="s">
        <v>66</v>
      </c>
      <c r="Q36" s="30">
        <v>20</v>
      </c>
      <c r="R36" s="22" t="s">
        <v>171</v>
      </c>
      <c r="S36" s="22"/>
      <c r="T36" s="22"/>
      <c r="U36" s="22"/>
      <c r="V36" s="22" t="s">
        <v>172</v>
      </c>
      <c r="W36" s="22"/>
      <c r="X36" s="22"/>
      <c r="Y36" s="22"/>
      <c r="Z36" s="22"/>
      <c r="AA36" s="22"/>
      <c r="AB36" s="22"/>
      <c r="AC36" s="22"/>
      <c r="AD36" s="22"/>
      <c r="AE36" s="22"/>
      <c r="AG36" s="22"/>
      <c r="AH36" s="22"/>
      <c r="AI36" s="22"/>
    </row>
    <row r="37" spans="1:35" s="31" customFormat="1" ht="240" customHeight="1">
      <c r="A37" s="36">
        <v>41023</v>
      </c>
      <c r="B37" s="45" t="s">
        <v>154</v>
      </c>
      <c r="C37" s="38" t="s">
        <v>161</v>
      </c>
      <c r="D37" s="37"/>
      <c r="E37" s="37" t="s">
        <v>242</v>
      </c>
      <c r="F37" s="37" t="s">
        <v>243</v>
      </c>
      <c r="G37" s="37" t="s">
        <v>42</v>
      </c>
      <c r="H37" s="37"/>
      <c r="I37" s="37" t="s">
        <v>244</v>
      </c>
      <c r="J37" s="37" t="s">
        <v>56</v>
      </c>
      <c r="K37" s="39"/>
      <c r="L37" s="39"/>
      <c r="M37" s="39"/>
      <c r="N37" s="39"/>
      <c r="O37" s="39" t="s">
        <v>45</v>
      </c>
      <c r="P37" s="39" t="s">
        <v>66</v>
      </c>
      <c r="Q37" s="37"/>
      <c r="R37" s="37" t="s">
        <v>216</v>
      </c>
      <c r="S37" s="37" t="s">
        <v>57</v>
      </c>
      <c r="T37" s="37"/>
      <c r="U37" s="37"/>
      <c r="V37" s="37" t="s">
        <v>57</v>
      </c>
      <c r="W37" s="37"/>
      <c r="X37" s="37"/>
      <c r="Y37" s="37"/>
      <c r="Z37" s="37"/>
      <c r="AA37" s="37"/>
      <c r="AB37" s="37"/>
      <c r="AC37" s="37"/>
      <c r="AD37" s="37"/>
      <c r="AE37" s="37"/>
      <c r="AF37" s="37" t="s">
        <v>245</v>
      </c>
      <c r="AG37" s="37"/>
      <c r="AH37" s="58"/>
      <c r="AI37" s="37"/>
    </row>
    <row r="38" spans="1:35" ht="48" customHeight="1">
      <c r="A38" s="21">
        <v>41023</v>
      </c>
      <c r="B38" s="34" t="s">
        <v>154</v>
      </c>
      <c r="C38" s="23" t="s">
        <v>161</v>
      </c>
      <c r="D38" s="22"/>
      <c r="E38" s="22" t="s">
        <v>246</v>
      </c>
      <c r="F38" s="22" t="s">
        <v>214</v>
      </c>
      <c r="G38" s="22" t="s">
        <v>42</v>
      </c>
      <c r="H38" s="22"/>
      <c r="I38" s="22" t="s">
        <v>228</v>
      </c>
      <c r="J38" s="22" t="s">
        <v>56</v>
      </c>
      <c r="K38" s="22"/>
      <c r="L38" s="22"/>
      <c r="M38" s="22"/>
      <c r="N38" s="22"/>
      <c r="O38" s="22" t="s">
        <v>45</v>
      </c>
      <c r="P38" s="24" t="s">
        <v>66</v>
      </c>
      <c r="Q38" s="57"/>
      <c r="R38" s="22" t="s">
        <v>216</v>
      </c>
      <c r="S38" s="22" t="s">
        <v>57</v>
      </c>
      <c r="T38" s="22"/>
      <c r="U38" s="22"/>
      <c r="V38" s="22" t="s">
        <v>57</v>
      </c>
      <c r="W38" s="22"/>
      <c r="X38" s="22"/>
      <c r="Y38" s="22"/>
      <c r="Z38" s="22"/>
      <c r="AA38" s="22"/>
      <c r="AB38" s="22"/>
      <c r="AC38" s="22"/>
      <c r="AD38" s="22"/>
      <c r="AE38" s="22"/>
      <c r="AF38" s="22"/>
      <c r="AG38" s="22"/>
      <c r="AH38" s="61"/>
      <c r="AI38" s="22"/>
    </row>
    <row r="39" spans="1:35" s="31" customFormat="1" ht="60" customHeight="1">
      <c r="A39" s="21">
        <v>41208</v>
      </c>
      <c r="B39" s="22" t="s">
        <v>154</v>
      </c>
      <c r="C39" s="23" t="s">
        <v>161</v>
      </c>
      <c r="D39" s="22" t="s">
        <v>247</v>
      </c>
      <c r="E39" s="22" t="s">
        <v>248</v>
      </c>
      <c r="F39" s="22" t="s">
        <v>249</v>
      </c>
      <c r="G39" s="22" t="s">
        <v>42</v>
      </c>
      <c r="H39" s="22">
        <v>2</v>
      </c>
      <c r="I39" s="22" t="s">
        <v>250</v>
      </c>
      <c r="J39" s="22" t="s">
        <v>56</v>
      </c>
      <c r="K39" s="24"/>
      <c r="L39" s="24"/>
      <c r="M39" s="24"/>
      <c r="N39" s="24"/>
      <c r="O39" s="24" t="s">
        <v>65</v>
      </c>
      <c r="P39" s="22"/>
      <c r="Q39" s="22"/>
      <c r="R39" s="22"/>
      <c r="S39" s="22" t="s">
        <v>251</v>
      </c>
      <c r="T39" s="22"/>
      <c r="U39" s="22"/>
      <c r="V39" s="22" t="s">
        <v>252</v>
      </c>
      <c r="W39" s="22" t="s">
        <v>253</v>
      </c>
      <c r="X39" s="22"/>
      <c r="Y39" s="22"/>
      <c r="Z39" s="22">
        <v>2018</v>
      </c>
      <c r="AA39" s="22"/>
      <c r="AB39" s="24" t="s">
        <v>254</v>
      </c>
      <c r="AC39" s="22"/>
      <c r="AD39" s="22"/>
      <c r="AE39" s="22"/>
      <c r="AF39" s="22"/>
      <c r="AG39" s="22"/>
      <c r="AH39" s="22"/>
      <c r="AI39" s="22"/>
    </row>
    <row r="40" spans="1:35" ht="264" customHeight="1">
      <c r="A40" s="21">
        <v>41208</v>
      </c>
      <c r="B40" s="34" t="s">
        <v>154</v>
      </c>
      <c r="C40" s="23" t="s">
        <v>161</v>
      </c>
      <c r="D40" s="22" t="s">
        <v>255</v>
      </c>
      <c r="E40" s="22" t="s">
        <v>256</v>
      </c>
      <c r="F40" s="22" t="s">
        <v>257</v>
      </c>
      <c r="G40" s="22" t="s">
        <v>42</v>
      </c>
      <c r="H40" s="22"/>
      <c r="I40" s="22" t="s">
        <v>258</v>
      </c>
      <c r="J40" s="22" t="s">
        <v>56</v>
      </c>
      <c r="K40" s="22"/>
      <c r="L40" s="22"/>
      <c r="M40" s="22"/>
      <c r="N40" s="22"/>
      <c r="O40" s="22" t="s">
        <v>65</v>
      </c>
      <c r="P40" s="24" t="s">
        <v>135</v>
      </c>
      <c r="Q40" s="22"/>
      <c r="R40" s="22"/>
      <c r="S40" s="22" t="s">
        <v>259</v>
      </c>
      <c r="T40" s="22" t="s">
        <v>57</v>
      </c>
      <c r="U40" s="22"/>
      <c r="V40" s="22"/>
      <c r="W40" s="22"/>
      <c r="X40" s="22"/>
      <c r="Y40" s="63"/>
      <c r="Z40" s="63"/>
      <c r="AA40" s="63"/>
      <c r="AB40" s="63" t="s">
        <v>260</v>
      </c>
      <c r="AC40" s="63"/>
      <c r="AD40" s="22" t="s">
        <v>261</v>
      </c>
      <c r="AE40" s="63"/>
      <c r="AF40" s="63"/>
      <c r="AG40" s="22" t="s">
        <v>262</v>
      </c>
      <c r="AH40" s="64" t="s">
        <v>51</v>
      </c>
      <c r="AI40" s="22"/>
    </row>
    <row r="41" spans="1:35" ht="60" customHeight="1">
      <c r="A41" s="21">
        <v>41208</v>
      </c>
      <c r="B41" s="34" t="s">
        <v>154</v>
      </c>
      <c r="C41" s="23" t="s">
        <v>161</v>
      </c>
      <c r="D41" s="22"/>
      <c r="E41" s="22" t="s">
        <v>263</v>
      </c>
      <c r="F41" s="22" t="s">
        <v>264</v>
      </c>
      <c r="G41" s="22" t="s">
        <v>42</v>
      </c>
      <c r="H41" s="22"/>
      <c r="I41" s="22" t="s">
        <v>265</v>
      </c>
      <c r="J41" s="22" t="s">
        <v>56</v>
      </c>
      <c r="K41" s="24"/>
      <c r="L41" s="24"/>
      <c r="M41" s="24"/>
      <c r="N41" s="24"/>
      <c r="O41" s="24" t="s">
        <v>45</v>
      </c>
      <c r="P41" s="24" t="s">
        <v>135</v>
      </c>
      <c r="Q41" s="57"/>
      <c r="R41" s="22"/>
      <c r="S41" s="22" t="s">
        <v>266</v>
      </c>
      <c r="T41" s="22"/>
      <c r="U41" s="22"/>
      <c r="V41" s="22"/>
      <c r="W41" s="22"/>
      <c r="X41" s="22"/>
      <c r="Y41" s="22"/>
      <c r="Z41" s="22"/>
      <c r="AA41" s="22"/>
      <c r="AB41" s="22"/>
      <c r="AC41" s="22"/>
      <c r="AD41" s="22"/>
      <c r="AE41" s="22"/>
      <c r="AF41" s="22"/>
      <c r="AG41" s="22" t="s">
        <v>267</v>
      </c>
      <c r="AH41" s="22" t="s">
        <v>51</v>
      </c>
      <c r="AI41" s="22"/>
    </row>
    <row r="42" spans="1:35" ht="252" customHeight="1">
      <c r="A42" s="21">
        <v>40920</v>
      </c>
      <c r="B42" s="34" t="s">
        <v>154</v>
      </c>
      <c r="C42" s="23" t="s">
        <v>161</v>
      </c>
      <c r="D42" s="22"/>
      <c r="E42" s="22" t="s">
        <v>268</v>
      </c>
      <c r="F42" s="22" t="s">
        <v>124</v>
      </c>
      <c r="G42" s="22" t="s">
        <v>42</v>
      </c>
      <c r="H42" s="22"/>
      <c r="I42" s="22" t="s">
        <v>237</v>
      </c>
      <c r="J42" s="22" t="s">
        <v>56</v>
      </c>
      <c r="K42" s="24"/>
      <c r="L42" s="24"/>
      <c r="M42" s="24"/>
      <c r="N42" s="24"/>
      <c r="O42" s="24" t="s">
        <v>45</v>
      </c>
      <c r="P42" s="24" t="s">
        <v>66</v>
      </c>
      <c r="Q42" s="22"/>
      <c r="R42" s="22"/>
      <c r="S42" s="22"/>
      <c r="T42" s="22" t="s">
        <v>58</v>
      </c>
      <c r="U42" s="22"/>
      <c r="V42" s="22"/>
      <c r="W42" s="22"/>
      <c r="X42" s="22"/>
      <c r="Y42" s="22"/>
      <c r="Z42" s="22"/>
      <c r="AA42" s="22"/>
      <c r="AB42" s="22"/>
      <c r="AC42" s="22"/>
      <c r="AD42" s="22"/>
      <c r="AE42" s="22"/>
      <c r="AF42" s="22"/>
      <c r="AG42" s="22"/>
      <c r="AH42" s="22" t="s">
        <v>51</v>
      </c>
      <c r="AI42" s="22"/>
    </row>
    <row r="43" spans="1:35" ht="252" customHeight="1">
      <c r="A43" s="36">
        <v>41208</v>
      </c>
      <c r="B43" s="45" t="s">
        <v>154</v>
      </c>
      <c r="C43" s="38" t="s">
        <v>161</v>
      </c>
      <c r="D43" s="37"/>
      <c r="E43" s="37" t="s">
        <v>269</v>
      </c>
      <c r="F43" s="37" t="s">
        <v>270</v>
      </c>
      <c r="G43" s="37" t="s">
        <v>42</v>
      </c>
      <c r="H43" s="37"/>
      <c r="I43" s="37" t="s">
        <v>271</v>
      </c>
      <c r="J43" s="37" t="s">
        <v>56</v>
      </c>
      <c r="K43" s="39"/>
      <c r="L43" s="39"/>
      <c r="M43" s="39"/>
      <c r="N43" s="39"/>
      <c r="O43" s="39" t="s">
        <v>65</v>
      </c>
      <c r="P43" s="39" t="s">
        <v>194</v>
      </c>
      <c r="Q43" s="37"/>
      <c r="R43" s="37" t="s">
        <v>272</v>
      </c>
      <c r="S43" s="37" t="s">
        <v>273</v>
      </c>
      <c r="T43" s="37" t="s">
        <v>272</v>
      </c>
      <c r="U43" s="37" t="s">
        <v>274</v>
      </c>
      <c r="V43" s="37" t="s">
        <v>275</v>
      </c>
      <c r="W43" s="37"/>
      <c r="X43" s="37" t="s">
        <v>276</v>
      </c>
      <c r="Y43" s="46">
        <v>40148</v>
      </c>
      <c r="Z43" s="46">
        <v>43466</v>
      </c>
      <c r="AA43" s="42"/>
      <c r="AB43" s="37" t="s">
        <v>277</v>
      </c>
      <c r="AC43" s="42"/>
      <c r="AD43" s="37" t="s">
        <v>278</v>
      </c>
      <c r="AE43" s="42">
        <v>10000</v>
      </c>
      <c r="AF43" s="65" t="s">
        <v>279</v>
      </c>
      <c r="AG43" s="37" t="s">
        <v>280</v>
      </c>
      <c r="AH43" s="66" t="s">
        <v>51</v>
      </c>
      <c r="AI43" s="37"/>
    </row>
    <row r="44" spans="1:35" ht="132" customHeight="1">
      <c r="A44" s="21">
        <v>40920</v>
      </c>
      <c r="B44" s="34" t="s">
        <v>154</v>
      </c>
      <c r="C44" s="23" t="s">
        <v>161</v>
      </c>
      <c r="D44" s="22" t="s">
        <v>281</v>
      </c>
      <c r="E44" s="22" t="s">
        <v>282</v>
      </c>
      <c r="F44" s="22"/>
      <c r="G44" s="22" t="s">
        <v>42</v>
      </c>
      <c r="H44" s="22"/>
      <c r="I44" s="22" t="s">
        <v>283</v>
      </c>
      <c r="J44" s="22" t="s">
        <v>44</v>
      </c>
      <c r="K44" s="24"/>
      <c r="L44" s="24"/>
      <c r="M44" s="24"/>
      <c r="N44" s="24"/>
      <c r="O44" s="24"/>
      <c r="P44" s="24"/>
      <c r="Q44" s="57" t="s">
        <v>284</v>
      </c>
      <c r="R44" s="22" t="s">
        <v>285</v>
      </c>
      <c r="S44" s="22"/>
      <c r="T44" s="26" t="s">
        <v>178</v>
      </c>
      <c r="U44" s="22"/>
      <c r="V44" s="22"/>
      <c r="W44" s="22"/>
      <c r="X44" s="22"/>
      <c r="Y44" s="22"/>
      <c r="Z44" s="22"/>
      <c r="AA44" s="22"/>
      <c r="AB44" s="22"/>
      <c r="AC44" s="22"/>
      <c r="AD44" s="22"/>
      <c r="AE44" s="22"/>
      <c r="AF44" s="22"/>
      <c r="AG44" s="22" t="s">
        <v>286</v>
      </c>
      <c r="AH44" s="52" t="s">
        <v>51</v>
      </c>
      <c r="AI44" s="22"/>
    </row>
    <row r="45" spans="1:35" ht="132" customHeight="1">
      <c r="A45" s="21">
        <v>41208</v>
      </c>
      <c r="B45" s="22" t="s">
        <v>154</v>
      </c>
      <c r="C45" s="23" t="s">
        <v>161</v>
      </c>
      <c r="D45" s="22" t="s">
        <v>255</v>
      </c>
      <c r="E45" s="22" t="s">
        <v>287</v>
      </c>
      <c r="F45" s="22"/>
      <c r="G45" s="22" t="s">
        <v>42</v>
      </c>
      <c r="H45" s="22"/>
      <c r="I45" s="22" t="s">
        <v>258</v>
      </c>
      <c r="J45" s="22" t="s">
        <v>56</v>
      </c>
      <c r="K45" s="24"/>
      <c r="L45" s="24"/>
      <c r="M45" s="24"/>
      <c r="N45" s="24"/>
      <c r="O45" s="24" t="s">
        <v>45</v>
      </c>
      <c r="P45" s="24" t="s">
        <v>288</v>
      </c>
      <c r="Q45" s="22"/>
      <c r="R45" s="22"/>
      <c r="S45" s="22"/>
      <c r="T45" s="26" t="s">
        <v>289</v>
      </c>
      <c r="U45" s="22" t="s">
        <v>57</v>
      </c>
      <c r="V45" s="22" t="s">
        <v>290</v>
      </c>
      <c r="W45" s="22"/>
      <c r="X45" s="22"/>
      <c r="Y45" s="22" t="s">
        <v>57</v>
      </c>
      <c r="Z45" s="22"/>
      <c r="AA45" s="22"/>
      <c r="AB45" s="22"/>
      <c r="AC45" s="22"/>
      <c r="AD45" s="22"/>
      <c r="AE45" s="22"/>
      <c r="AF45" s="22" t="s">
        <v>291</v>
      </c>
      <c r="AG45" s="22" t="s">
        <v>292</v>
      </c>
      <c r="AH45" s="22"/>
      <c r="AI45" s="22"/>
    </row>
    <row r="46" spans="1:35" ht="60" customHeight="1">
      <c r="A46" s="21">
        <v>41208</v>
      </c>
      <c r="B46" s="34" t="s">
        <v>154</v>
      </c>
      <c r="C46" s="23" t="s">
        <v>161</v>
      </c>
      <c r="D46" s="22"/>
      <c r="E46" s="22" t="s">
        <v>293</v>
      </c>
      <c r="F46" s="22" t="s">
        <v>294</v>
      </c>
      <c r="G46" s="22" t="s">
        <v>42</v>
      </c>
      <c r="H46" s="22">
        <v>6</v>
      </c>
      <c r="I46" s="22">
        <v>452</v>
      </c>
      <c r="J46" s="22"/>
      <c r="K46" s="24"/>
      <c r="L46" s="24"/>
      <c r="M46" s="24"/>
      <c r="N46" s="24"/>
      <c r="O46" s="24" t="s">
        <v>45</v>
      </c>
      <c r="P46" s="24" t="s">
        <v>135</v>
      </c>
      <c r="Q46" s="22"/>
      <c r="R46" s="22"/>
      <c r="S46" s="22" t="s">
        <v>295</v>
      </c>
      <c r="T46" s="22"/>
      <c r="U46" s="22"/>
      <c r="V46" s="22"/>
      <c r="W46" s="22"/>
      <c r="X46" s="22"/>
      <c r="Y46" s="22"/>
      <c r="Z46" s="22"/>
      <c r="AA46" s="22"/>
      <c r="AB46" s="22"/>
      <c r="AC46" s="22"/>
      <c r="AD46" s="22"/>
      <c r="AE46" s="22"/>
      <c r="AF46" s="22"/>
      <c r="AG46" s="22" t="s">
        <v>296</v>
      </c>
      <c r="AH46" s="22" t="s">
        <v>51</v>
      </c>
      <c r="AI46" s="22"/>
    </row>
    <row r="47" spans="1:35" s="49" customFormat="1" ht="216" customHeight="1">
      <c r="A47" s="21">
        <v>41208</v>
      </c>
      <c r="B47" s="34" t="s">
        <v>154</v>
      </c>
      <c r="C47" s="23" t="s">
        <v>161</v>
      </c>
      <c r="D47" s="22"/>
      <c r="E47" s="22" t="s">
        <v>297</v>
      </c>
      <c r="F47" s="22"/>
      <c r="G47" s="22" t="s">
        <v>42</v>
      </c>
      <c r="H47" s="22"/>
      <c r="I47" s="22" t="s">
        <v>239</v>
      </c>
      <c r="J47" s="22" t="s">
        <v>108</v>
      </c>
      <c r="K47" s="22"/>
      <c r="L47" s="22"/>
      <c r="M47" s="22"/>
      <c r="N47" s="22"/>
      <c r="O47" s="22" t="s">
        <v>45</v>
      </c>
      <c r="P47" s="22" t="s">
        <v>66</v>
      </c>
      <c r="Q47" s="22"/>
      <c r="R47" s="22"/>
      <c r="S47" s="22"/>
      <c r="T47" s="22"/>
      <c r="U47" s="22"/>
      <c r="V47" s="22" t="s">
        <v>189</v>
      </c>
      <c r="W47" s="22"/>
      <c r="X47" s="22"/>
      <c r="Y47" s="22"/>
      <c r="Z47" s="22"/>
      <c r="AA47" s="22"/>
      <c r="AB47" s="22"/>
      <c r="AC47" s="22"/>
      <c r="AD47" s="22"/>
      <c r="AE47" s="22"/>
      <c r="AF47" s="22"/>
      <c r="AG47" s="22" t="s">
        <v>298</v>
      </c>
      <c r="AH47" s="22"/>
      <c r="AI47" s="22"/>
    </row>
    <row r="48" spans="1:35" ht="60" customHeight="1">
      <c r="A48" s="21">
        <v>41208</v>
      </c>
      <c r="B48" s="34" t="s">
        <v>154</v>
      </c>
      <c r="C48" s="23" t="s">
        <v>161</v>
      </c>
      <c r="D48" s="22"/>
      <c r="E48" s="22" t="s">
        <v>299</v>
      </c>
      <c r="F48" s="22" t="s">
        <v>300</v>
      </c>
      <c r="G48" s="22" t="s">
        <v>42</v>
      </c>
      <c r="H48" s="22"/>
      <c r="I48" s="22" t="s">
        <v>301</v>
      </c>
      <c r="J48" s="22" t="s">
        <v>56</v>
      </c>
      <c r="K48" s="22"/>
      <c r="L48" s="22"/>
      <c r="M48" s="22"/>
      <c r="N48" s="22"/>
      <c r="O48" s="22"/>
      <c r="P48" s="22" t="s">
        <v>135</v>
      </c>
      <c r="Q48" s="22"/>
      <c r="R48" s="34"/>
      <c r="S48" s="22" t="s">
        <v>302</v>
      </c>
      <c r="T48" s="22"/>
      <c r="U48" s="22"/>
      <c r="V48" s="22"/>
      <c r="W48" s="22"/>
      <c r="X48" s="22"/>
      <c r="Y48" s="22"/>
      <c r="Z48" s="22"/>
      <c r="AA48" s="22"/>
      <c r="AB48" s="22" t="s">
        <v>303</v>
      </c>
      <c r="AC48" s="22"/>
      <c r="AD48" s="22"/>
      <c r="AE48" s="22"/>
      <c r="AF48" s="22"/>
      <c r="AG48" s="22" t="s">
        <v>304</v>
      </c>
      <c r="AH48" s="22" t="s">
        <v>305</v>
      </c>
      <c r="AI48" s="22" t="s">
        <v>306</v>
      </c>
    </row>
    <row r="49" spans="1:35" ht="48" customHeight="1">
      <c r="A49" s="21">
        <v>41208</v>
      </c>
      <c r="B49" s="34" t="s">
        <v>154</v>
      </c>
      <c r="C49" s="23" t="s">
        <v>161</v>
      </c>
      <c r="D49" s="22"/>
      <c r="E49" s="22" t="s">
        <v>307</v>
      </c>
      <c r="F49" s="22" t="s">
        <v>300</v>
      </c>
      <c r="G49" s="22" t="s">
        <v>42</v>
      </c>
      <c r="H49" s="22"/>
      <c r="I49" s="22" t="s">
        <v>308</v>
      </c>
      <c r="J49" s="22" t="s">
        <v>56</v>
      </c>
      <c r="K49" s="22"/>
      <c r="L49" s="22"/>
      <c r="M49" s="22"/>
      <c r="N49" s="22"/>
      <c r="O49" s="22"/>
      <c r="P49" s="22" t="s">
        <v>135</v>
      </c>
      <c r="Q49" s="22"/>
      <c r="R49" s="34"/>
      <c r="S49" s="22" t="s">
        <v>302</v>
      </c>
      <c r="T49" s="67"/>
      <c r="U49" s="67"/>
      <c r="V49" s="67"/>
      <c r="W49" s="67"/>
      <c r="X49" s="67"/>
      <c r="Y49" s="67"/>
      <c r="Z49" s="67"/>
      <c r="AA49" s="67"/>
      <c r="AB49" s="67" t="s">
        <v>254</v>
      </c>
      <c r="AC49" s="67"/>
      <c r="AD49" s="67"/>
      <c r="AE49" s="67"/>
      <c r="AF49" s="67"/>
      <c r="AG49" s="67" t="s">
        <v>309</v>
      </c>
      <c r="AH49" s="67" t="s">
        <v>310</v>
      </c>
      <c r="AI49" s="67" t="s">
        <v>306</v>
      </c>
    </row>
    <row r="50" spans="1:35" ht="240" customHeight="1">
      <c r="A50" s="21">
        <v>41032</v>
      </c>
      <c r="B50" s="34" t="s">
        <v>154</v>
      </c>
      <c r="C50" s="23" t="s">
        <v>161</v>
      </c>
      <c r="D50" s="22"/>
      <c r="E50" s="22" t="s">
        <v>311</v>
      </c>
      <c r="F50" s="22" t="s">
        <v>192</v>
      </c>
      <c r="G50" s="22" t="s">
        <v>42</v>
      </c>
      <c r="H50" s="22"/>
      <c r="I50" s="22" t="s">
        <v>312</v>
      </c>
      <c r="J50" s="22" t="s">
        <v>56</v>
      </c>
      <c r="K50" s="24"/>
      <c r="L50" s="24"/>
      <c r="M50" s="24"/>
      <c r="N50" s="24"/>
      <c r="O50" s="24" t="s">
        <v>45</v>
      </c>
      <c r="P50" s="24" t="s">
        <v>66</v>
      </c>
      <c r="Q50" s="22"/>
      <c r="R50" s="22"/>
      <c r="S50" s="22" t="s">
        <v>313</v>
      </c>
      <c r="T50" s="22" t="s">
        <v>314</v>
      </c>
      <c r="U50" s="22"/>
      <c r="V50" s="22"/>
      <c r="W50" s="22"/>
      <c r="X50" s="22"/>
      <c r="Y50" s="63"/>
      <c r="Z50" s="63"/>
      <c r="AA50" s="63"/>
      <c r="AB50" s="63"/>
      <c r="AC50" s="63"/>
      <c r="AD50" s="22" t="s">
        <v>315</v>
      </c>
      <c r="AE50" s="63"/>
      <c r="AF50" s="63"/>
      <c r="AG50" s="22" t="s">
        <v>316</v>
      </c>
      <c r="AH50" s="68" t="s">
        <v>51</v>
      </c>
      <c r="AI50" s="22"/>
    </row>
    <row r="51" spans="1:35" ht="60" customHeight="1">
      <c r="A51" s="21">
        <v>41208</v>
      </c>
      <c r="B51" s="34" t="s">
        <v>154</v>
      </c>
      <c r="C51" s="23" t="s">
        <v>161</v>
      </c>
      <c r="D51" s="22"/>
      <c r="E51" s="22" t="s">
        <v>317</v>
      </c>
      <c r="F51" s="22" t="s">
        <v>318</v>
      </c>
      <c r="G51" s="22" t="s">
        <v>42</v>
      </c>
      <c r="H51" s="22">
        <v>4</v>
      </c>
      <c r="I51" s="22" t="s">
        <v>164</v>
      </c>
      <c r="J51" s="22" t="s">
        <v>56</v>
      </c>
      <c r="K51" s="24"/>
      <c r="L51" s="24"/>
      <c r="M51" s="24"/>
      <c r="N51" s="24"/>
      <c r="O51" s="24" t="s">
        <v>57</v>
      </c>
      <c r="P51" s="24" t="s">
        <v>135</v>
      </c>
      <c r="Q51" s="22"/>
      <c r="R51" s="22" t="s">
        <v>57</v>
      </c>
      <c r="S51" s="22" t="s">
        <v>319</v>
      </c>
      <c r="T51" s="22" t="s">
        <v>320</v>
      </c>
      <c r="U51" s="22"/>
      <c r="V51" s="22"/>
      <c r="W51" s="22"/>
      <c r="X51" s="22"/>
      <c r="Y51" s="63"/>
      <c r="Z51" s="63"/>
      <c r="AA51" s="63"/>
      <c r="AB51" s="63" t="s">
        <v>321</v>
      </c>
      <c r="AC51" s="63"/>
      <c r="AD51" s="22"/>
      <c r="AE51" s="63"/>
      <c r="AF51" s="63"/>
      <c r="AG51" s="22" t="s">
        <v>322</v>
      </c>
      <c r="AH51" s="68" t="s">
        <v>51</v>
      </c>
      <c r="AI51" s="22"/>
    </row>
    <row r="52" spans="1:35" ht="240" customHeight="1">
      <c r="A52" s="21">
        <v>41023</v>
      </c>
      <c r="B52" s="22" t="s">
        <v>154</v>
      </c>
      <c r="C52" s="23" t="s">
        <v>161</v>
      </c>
      <c r="D52" s="22"/>
      <c r="E52" s="22" t="s">
        <v>323</v>
      </c>
      <c r="F52" s="22" t="s">
        <v>214</v>
      </c>
      <c r="G52" s="22"/>
      <c r="H52" s="22"/>
      <c r="I52" s="22" t="s">
        <v>324</v>
      </c>
      <c r="J52" s="22" t="s">
        <v>56</v>
      </c>
      <c r="K52" s="24"/>
      <c r="L52" s="24"/>
      <c r="M52" s="24"/>
      <c r="N52" s="24"/>
      <c r="O52" s="24" t="s">
        <v>57</v>
      </c>
      <c r="P52" s="24" t="s">
        <v>135</v>
      </c>
      <c r="Q52" s="22"/>
      <c r="R52" s="22" t="s">
        <v>216</v>
      </c>
      <c r="S52" s="22"/>
      <c r="T52" s="22"/>
      <c r="U52" s="22"/>
      <c r="V52" s="22" t="s">
        <v>189</v>
      </c>
      <c r="W52" s="22"/>
      <c r="X52" s="22"/>
      <c r="Y52" s="22"/>
      <c r="Z52" s="22"/>
      <c r="AA52" s="22"/>
      <c r="AB52" s="22"/>
      <c r="AC52" s="22"/>
      <c r="AD52" s="22"/>
      <c r="AE52" s="22"/>
      <c r="AF52" s="22"/>
      <c r="AG52" s="22"/>
      <c r="AH52" s="61"/>
      <c r="AI52" s="22"/>
    </row>
    <row r="53" spans="1:35" ht="228" customHeight="1">
      <c r="A53" s="21">
        <v>40760</v>
      </c>
      <c r="B53" s="34" t="s">
        <v>154</v>
      </c>
      <c r="C53" s="23" t="s">
        <v>161</v>
      </c>
      <c r="D53" s="22" t="s">
        <v>325</v>
      </c>
      <c r="E53" s="22" t="s">
        <v>326</v>
      </c>
      <c r="F53" s="22" t="s">
        <v>223</v>
      </c>
      <c r="G53" s="22" t="s">
        <v>42</v>
      </c>
      <c r="H53" s="22"/>
      <c r="I53" s="22" t="s">
        <v>327</v>
      </c>
      <c r="J53" s="22" t="s">
        <v>56</v>
      </c>
      <c r="K53" s="24"/>
      <c r="L53" s="24"/>
      <c r="M53" s="24"/>
      <c r="N53" s="24"/>
      <c r="O53" s="24"/>
      <c r="P53" s="24" t="s">
        <v>46</v>
      </c>
      <c r="Q53" s="22"/>
      <c r="R53" s="22"/>
      <c r="S53" s="22" t="s">
        <v>328</v>
      </c>
      <c r="T53" s="22" t="s">
        <v>58</v>
      </c>
      <c r="U53" s="22" t="s">
        <v>329</v>
      </c>
      <c r="V53" s="34" t="s">
        <v>330</v>
      </c>
      <c r="W53" s="22"/>
      <c r="X53" s="22"/>
      <c r="Y53" s="22"/>
      <c r="Z53" s="22"/>
      <c r="AA53" s="22"/>
      <c r="AB53" s="22"/>
      <c r="AC53" s="22"/>
      <c r="AD53" s="22"/>
      <c r="AE53" s="22"/>
      <c r="AF53" s="22"/>
      <c r="AG53" s="24" t="s">
        <v>331</v>
      </c>
      <c r="AH53" s="22"/>
      <c r="AI53" s="22"/>
    </row>
    <row r="54" spans="1:35" ht="120" customHeight="1">
      <c r="A54" s="21">
        <v>41023</v>
      </c>
      <c r="B54" s="34" t="s">
        <v>154</v>
      </c>
      <c r="C54" s="23" t="s">
        <v>161</v>
      </c>
      <c r="D54" s="22"/>
      <c r="E54" s="22" t="s">
        <v>332</v>
      </c>
      <c r="F54" s="22" t="s">
        <v>214</v>
      </c>
      <c r="G54" s="22" t="s">
        <v>42</v>
      </c>
      <c r="H54" s="22"/>
      <c r="I54" s="22" t="s">
        <v>333</v>
      </c>
      <c r="J54" s="22" t="s">
        <v>56</v>
      </c>
      <c r="K54" s="24"/>
      <c r="L54" s="24"/>
      <c r="M54" s="24"/>
      <c r="N54" s="24"/>
      <c r="O54" s="24" t="s">
        <v>45</v>
      </c>
      <c r="P54" s="24" t="s">
        <v>135</v>
      </c>
      <c r="Q54" s="22"/>
      <c r="R54" s="22" t="s">
        <v>216</v>
      </c>
      <c r="S54" s="22"/>
      <c r="T54" s="22"/>
      <c r="U54" s="22"/>
      <c r="V54" s="22" t="s">
        <v>189</v>
      </c>
      <c r="W54" s="22"/>
      <c r="X54" s="22"/>
      <c r="Y54" s="22"/>
      <c r="Z54" s="22"/>
      <c r="AA54" s="22"/>
      <c r="AB54" s="22"/>
      <c r="AC54" s="22"/>
      <c r="AD54" s="22"/>
      <c r="AE54" s="22"/>
      <c r="AF54" s="22"/>
      <c r="AG54" s="22"/>
      <c r="AH54" s="61"/>
      <c r="AI54" s="22"/>
    </row>
    <row r="55" spans="1:35" s="60" customFormat="1" ht="192" customHeight="1">
      <c r="A55" s="21">
        <v>41208</v>
      </c>
      <c r="B55" s="22" t="s">
        <v>154</v>
      </c>
      <c r="C55" s="23" t="s">
        <v>161</v>
      </c>
      <c r="D55" s="22" t="s">
        <v>247</v>
      </c>
      <c r="E55" s="22" t="s">
        <v>334</v>
      </c>
      <c r="F55" s="22"/>
      <c r="G55" s="22" t="s">
        <v>42</v>
      </c>
      <c r="H55" s="22">
        <v>1</v>
      </c>
      <c r="I55" s="22">
        <v>76.5</v>
      </c>
      <c r="J55" s="22"/>
      <c r="K55" s="24"/>
      <c r="L55" s="24"/>
      <c r="M55" s="24"/>
      <c r="N55" s="24"/>
      <c r="O55" s="24" t="s">
        <v>65</v>
      </c>
      <c r="P55" s="24" t="s">
        <v>335</v>
      </c>
      <c r="Q55" s="22"/>
      <c r="R55" s="22"/>
      <c r="S55" s="22"/>
      <c r="T55" s="22" t="s">
        <v>336</v>
      </c>
      <c r="U55" s="22"/>
      <c r="V55" s="22" t="s">
        <v>252</v>
      </c>
      <c r="W55" s="22" t="s">
        <v>57</v>
      </c>
      <c r="X55" s="22"/>
      <c r="Y55" s="22"/>
      <c r="Z55" s="22">
        <v>2015</v>
      </c>
      <c r="AA55" s="22"/>
      <c r="AB55" s="22"/>
      <c r="AC55" s="22"/>
      <c r="AD55" s="22"/>
      <c r="AE55" s="22"/>
      <c r="AF55" s="22"/>
      <c r="AG55" s="22"/>
      <c r="AH55" s="22"/>
      <c r="AI55" s="22"/>
    </row>
    <row r="56" spans="1:35" ht="76.5" customHeight="1">
      <c r="A56" s="21">
        <v>40952</v>
      </c>
      <c r="B56" s="22" t="s">
        <v>154</v>
      </c>
      <c r="C56" s="23" t="s">
        <v>161</v>
      </c>
      <c r="D56" s="22" t="s">
        <v>337</v>
      </c>
      <c r="E56" s="22" t="s">
        <v>338</v>
      </c>
      <c r="F56" s="22" t="s">
        <v>339</v>
      </c>
      <c r="G56" s="22" t="s">
        <v>42</v>
      </c>
      <c r="H56" s="22">
        <v>1</v>
      </c>
      <c r="I56" s="22" t="s">
        <v>237</v>
      </c>
      <c r="J56" s="22" t="s">
        <v>56</v>
      </c>
      <c r="K56" s="24">
        <v>56.5</v>
      </c>
      <c r="L56" s="24"/>
      <c r="M56" s="24"/>
      <c r="N56" s="24">
        <v>878</v>
      </c>
      <c r="O56" s="24" t="s">
        <v>65</v>
      </c>
      <c r="P56" s="24" t="s">
        <v>46</v>
      </c>
      <c r="Q56" s="30"/>
      <c r="R56" s="22" t="s">
        <v>161</v>
      </c>
      <c r="S56" s="22"/>
      <c r="T56" s="22" t="s">
        <v>178</v>
      </c>
      <c r="U56" s="22"/>
      <c r="V56" s="22" t="s">
        <v>340</v>
      </c>
      <c r="W56" s="22"/>
      <c r="X56" s="22"/>
      <c r="Y56" s="22">
        <v>2007</v>
      </c>
      <c r="Z56" s="22">
        <v>2011</v>
      </c>
      <c r="AA56" s="22"/>
      <c r="AB56" s="22" t="s">
        <v>341</v>
      </c>
      <c r="AC56" s="22"/>
      <c r="AD56" s="22"/>
      <c r="AE56" s="22"/>
      <c r="AF56" s="22"/>
      <c r="AG56" s="22"/>
      <c r="AH56" s="22" t="s">
        <v>51</v>
      </c>
      <c r="AI56" s="22"/>
    </row>
    <row r="57" spans="1:35" ht="252">
      <c r="A57" s="69">
        <v>41208</v>
      </c>
      <c r="B57" s="45" t="s">
        <v>154</v>
      </c>
      <c r="C57" s="38" t="s">
        <v>161</v>
      </c>
      <c r="D57" s="45" t="s">
        <v>342</v>
      </c>
      <c r="E57" s="45" t="s">
        <v>343</v>
      </c>
      <c r="F57" s="37" t="s">
        <v>344</v>
      </c>
      <c r="G57" s="37" t="s">
        <v>42</v>
      </c>
      <c r="H57" s="37"/>
      <c r="I57" s="37" t="s">
        <v>345</v>
      </c>
      <c r="J57" s="37" t="s">
        <v>56</v>
      </c>
      <c r="K57" s="39"/>
      <c r="L57" s="39"/>
      <c r="M57" s="39"/>
      <c r="N57" s="39"/>
      <c r="O57" s="39" t="s">
        <v>65</v>
      </c>
      <c r="P57" s="39" t="s">
        <v>46</v>
      </c>
      <c r="Q57" s="40">
        <v>150</v>
      </c>
      <c r="R57" s="37" t="s">
        <v>346</v>
      </c>
      <c r="S57" s="37"/>
      <c r="T57" s="37" t="s">
        <v>58</v>
      </c>
      <c r="U57" s="37">
        <v>14</v>
      </c>
      <c r="V57" s="45" t="s">
        <v>189</v>
      </c>
      <c r="W57" s="37"/>
      <c r="X57" s="37"/>
      <c r="Y57" s="37"/>
      <c r="Z57" s="37">
        <v>2008</v>
      </c>
      <c r="AA57" s="37"/>
      <c r="AB57" s="37"/>
      <c r="AC57" s="37"/>
      <c r="AD57" s="37" t="s">
        <v>347</v>
      </c>
      <c r="AE57" s="37"/>
      <c r="AF57" s="37"/>
      <c r="AG57" s="45" t="s">
        <v>347</v>
      </c>
      <c r="AH57" s="37"/>
      <c r="AI57" s="37"/>
    </row>
    <row r="58" spans="1:35" s="31" customFormat="1" ht="24" customHeight="1">
      <c r="A58" s="21">
        <v>41208</v>
      </c>
      <c r="B58" s="34" t="s">
        <v>154</v>
      </c>
      <c r="C58" s="23" t="s">
        <v>348</v>
      </c>
      <c r="D58" s="34"/>
      <c r="E58" s="34" t="s">
        <v>349</v>
      </c>
      <c r="F58" s="22" t="s">
        <v>344</v>
      </c>
      <c r="G58" s="22" t="s">
        <v>42</v>
      </c>
      <c r="H58" s="22"/>
      <c r="I58" s="22" t="s">
        <v>265</v>
      </c>
      <c r="J58" s="22" t="s">
        <v>56</v>
      </c>
      <c r="K58" s="24"/>
      <c r="L58" s="24"/>
      <c r="M58" s="24"/>
      <c r="N58" s="24"/>
      <c r="O58" s="24"/>
      <c r="P58" s="24" t="s">
        <v>135</v>
      </c>
      <c r="Q58" s="30">
        <v>150</v>
      </c>
      <c r="R58" s="22" t="s">
        <v>350</v>
      </c>
      <c r="S58" s="22"/>
      <c r="T58" s="22" t="s">
        <v>58</v>
      </c>
      <c r="U58" s="22">
        <v>15</v>
      </c>
      <c r="V58" s="34" t="s">
        <v>189</v>
      </c>
      <c r="W58" s="22"/>
      <c r="X58" s="22"/>
      <c r="Y58" s="22"/>
      <c r="Z58" s="22"/>
      <c r="AA58" s="22"/>
      <c r="AB58" s="22"/>
      <c r="AC58" s="22"/>
      <c r="AD58" s="22"/>
      <c r="AE58" s="22"/>
      <c r="AF58" s="22"/>
      <c r="AG58" s="34"/>
      <c r="AH58" s="22"/>
      <c r="AI58" s="22"/>
    </row>
    <row r="59" spans="1:35" s="31" customFormat="1" ht="108" customHeight="1">
      <c r="A59" s="21">
        <v>41208</v>
      </c>
      <c r="B59" s="34" t="s">
        <v>154</v>
      </c>
      <c r="C59" s="23" t="s">
        <v>161</v>
      </c>
      <c r="D59" s="22" t="s">
        <v>342</v>
      </c>
      <c r="E59" s="22" t="s">
        <v>351</v>
      </c>
      <c r="F59" s="22" t="s">
        <v>344</v>
      </c>
      <c r="G59" s="22" t="s">
        <v>42</v>
      </c>
      <c r="H59" s="22"/>
      <c r="I59" s="22" t="s">
        <v>352</v>
      </c>
      <c r="J59" s="22" t="s">
        <v>56</v>
      </c>
      <c r="K59" s="24"/>
      <c r="L59" s="24"/>
      <c r="M59" s="24"/>
      <c r="N59" s="24"/>
      <c r="O59" s="24" t="s">
        <v>45</v>
      </c>
      <c r="P59" s="24" t="s">
        <v>135</v>
      </c>
      <c r="Q59" s="30" t="s">
        <v>57</v>
      </c>
      <c r="R59" s="22" t="s">
        <v>57</v>
      </c>
      <c r="S59" s="22"/>
      <c r="T59" s="22" t="s">
        <v>353</v>
      </c>
      <c r="U59" s="22">
        <v>14</v>
      </c>
      <c r="V59" s="22" t="s">
        <v>354</v>
      </c>
      <c r="W59" s="22"/>
      <c r="X59" s="22"/>
      <c r="Y59" s="22"/>
      <c r="Z59" s="22"/>
      <c r="AA59" s="22"/>
      <c r="AB59" s="22" t="s">
        <v>355</v>
      </c>
      <c r="AC59" s="22"/>
      <c r="AD59" s="22" t="s">
        <v>356</v>
      </c>
      <c r="AE59" s="22" t="s">
        <v>357</v>
      </c>
      <c r="AF59" s="22"/>
      <c r="AG59" s="22" t="s">
        <v>358</v>
      </c>
      <c r="AH59" s="22" t="s">
        <v>51</v>
      </c>
      <c r="AI59" s="22" t="s">
        <v>359</v>
      </c>
    </row>
    <row r="60" spans="1:35" ht="48" customHeight="1">
      <c r="A60" s="21">
        <v>41208</v>
      </c>
      <c r="B60" s="34" t="s">
        <v>154</v>
      </c>
      <c r="C60" s="23" t="s">
        <v>161</v>
      </c>
      <c r="D60" s="34" t="s">
        <v>360</v>
      </c>
      <c r="E60" s="34" t="s">
        <v>361</v>
      </c>
      <c r="F60" s="22" t="s">
        <v>362</v>
      </c>
      <c r="G60" s="22" t="s">
        <v>42</v>
      </c>
      <c r="H60" s="22"/>
      <c r="I60" s="22" t="s">
        <v>363</v>
      </c>
      <c r="J60" s="22" t="s">
        <v>56</v>
      </c>
      <c r="K60" s="24"/>
      <c r="L60" s="24"/>
      <c r="M60" s="24"/>
      <c r="N60" s="24"/>
      <c r="O60" s="24" t="s">
        <v>45</v>
      </c>
      <c r="P60" s="24" t="s">
        <v>135</v>
      </c>
      <c r="Q60" s="22"/>
      <c r="R60" s="34" t="s">
        <v>364</v>
      </c>
      <c r="S60" s="22" t="s">
        <v>365</v>
      </c>
      <c r="T60" s="22"/>
      <c r="U60" s="22"/>
      <c r="V60" s="34"/>
      <c r="W60" s="22"/>
      <c r="X60" s="22"/>
      <c r="Y60" s="22"/>
      <c r="Z60" s="22"/>
      <c r="AA60" s="22"/>
      <c r="AB60" s="22" t="s">
        <v>366</v>
      </c>
      <c r="AC60" s="22"/>
      <c r="AD60" s="22"/>
      <c r="AE60" s="22"/>
      <c r="AF60" s="22"/>
      <c r="AG60" s="34"/>
      <c r="AH60" s="22" t="s">
        <v>367</v>
      </c>
      <c r="AI60" s="22"/>
    </row>
    <row r="61" spans="1:35" ht="132" customHeight="1">
      <c r="A61" s="21">
        <v>41208</v>
      </c>
      <c r="B61" s="34" t="s">
        <v>154</v>
      </c>
      <c r="C61" s="23" t="s">
        <v>161</v>
      </c>
      <c r="D61" s="22" t="s">
        <v>162</v>
      </c>
      <c r="E61" s="22" t="s">
        <v>368</v>
      </c>
      <c r="F61" s="22" t="s">
        <v>369</v>
      </c>
      <c r="G61" s="22"/>
      <c r="H61" s="22"/>
      <c r="I61" s="22" t="s">
        <v>370</v>
      </c>
      <c r="J61" s="22" t="s">
        <v>56</v>
      </c>
      <c r="K61" s="24"/>
      <c r="L61" s="24"/>
      <c r="M61" s="24"/>
      <c r="N61" s="24"/>
      <c r="O61" s="24" t="s">
        <v>65</v>
      </c>
      <c r="P61" s="24" t="s">
        <v>46</v>
      </c>
      <c r="Q61" s="30">
        <v>250</v>
      </c>
      <c r="R61" s="22"/>
      <c r="S61" s="22" t="s">
        <v>371</v>
      </c>
      <c r="T61" s="22" t="s">
        <v>372</v>
      </c>
      <c r="U61" s="22">
        <v>14</v>
      </c>
      <c r="V61" s="22" t="s">
        <v>202</v>
      </c>
      <c r="W61" s="22"/>
      <c r="X61" s="22"/>
      <c r="Y61" s="22"/>
      <c r="Z61" s="22"/>
      <c r="AA61" s="70">
        <v>40423</v>
      </c>
      <c r="AB61" s="22" t="s">
        <v>373</v>
      </c>
      <c r="AC61" s="22"/>
      <c r="AD61" s="22"/>
      <c r="AE61" s="22" t="s">
        <v>374</v>
      </c>
      <c r="AF61" s="22"/>
      <c r="AG61" s="22" t="s">
        <v>375</v>
      </c>
      <c r="AH61" s="34" t="s">
        <v>218</v>
      </c>
      <c r="AI61" s="22"/>
    </row>
    <row r="62" spans="1:35" ht="96.75" customHeight="1">
      <c r="A62" s="36">
        <v>41208</v>
      </c>
      <c r="B62" s="45" t="s">
        <v>154</v>
      </c>
      <c r="C62" s="38" t="s">
        <v>161</v>
      </c>
      <c r="D62" s="37" t="s">
        <v>162</v>
      </c>
      <c r="E62" s="37" t="s">
        <v>376</v>
      </c>
      <c r="F62" s="37" t="s">
        <v>377</v>
      </c>
      <c r="G62" s="37" t="s">
        <v>42</v>
      </c>
      <c r="H62" s="37"/>
      <c r="I62" s="37" t="s">
        <v>378</v>
      </c>
      <c r="J62" s="37" t="s">
        <v>56</v>
      </c>
      <c r="K62" s="39"/>
      <c r="L62" s="39"/>
      <c r="M62" s="39"/>
      <c r="N62" s="39"/>
      <c r="O62" s="39"/>
      <c r="P62" s="39" t="s">
        <v>46</v>
      </c>
      <c r="Q62" s="37"/>
      <c r="R62" s="37"/>
      <c r="S62" s="37" t="s">
        <v>379</v>
      </c>
      <c r="T62" s="37" t="s">
        <v>372</v>
      </c>
      <c r="U62" s="37">
        <v>14</v>
      </c>
      <c r="V62" s="37" t="s">
        <v>202</v>
      </c>
      <c r="W62" s="37"/>
      <c r="X62" s="37"/>
      <c r="Y62" s="37"/>
      <c r="Z62" s="37"/>
      <c r="AA62" s="37"/>
      <c r="AB62" s="37"/>
      <c r="AC62" s="37"/>
      <c r="AD62" s="37"/>
      <c r="AE62" s="37" t="s">
        <v>374</v>
      </c>
      <c r="AF62" s="37"/>
      <c r="AG62" s="37" t="s">
        <v>380</v>
      </c>
      <c r="AH62" s="45"/>
      <c r="AI62" s="37"/>
    </row>
    <row r="63" spans="1:35" ht="408" customHeight="1">
      <c r="A63" s="36">
        <v>41208</v>
      </c>
      <c r="B63" s="45" t="s">
        <v>154</v>
      </c>
      <c r="C63" s="38" t="s">
        <v>161</v>
      </c>
      <c r="D63" s="37"/>
      <c r="E63" s="37" t="s">
        <v>381</v>
      </c>
      <c r="F63" s="37" t="s">
        <v>382</v>
      </c>
      <c r="G63" s="37" t="s">
        <v>42</v>
      </c>
      <c r="H63" s="37"/>
      <c r="I63" s="37" t="s">
        <v>383</v>
      </c>
      <c r="J63" s="37" t="s">
        <v>56</v>
      </c>
      <c r="K63" s="39">
        <v>230</v>
      </c>
      <c r="L63" s="39"/>
      <c r="M63" s="39"/>
      <c r="N63" s="39"/>
      <c r="O63" s="39" t="s">
        <v>85</v>
      </c>
      <c r="P63" s="39" t="s">
        <v>66</v>
      </c>
      <c r="Q63" s="40">
        <v>9000</v>
      </c>
      <c r="R63" s="37" t="s">
        <v>384</v>
      </c>
      <c r="S63" s="37"/>
      <c r="T63" s="37" t="s">
        <v>385</v>
      </c>
      <c r="U63" s="37"/>
      <c r="V63" s="37" t="s">
        <v>386</v>
      </c>
      <c r="W63" s="37" t="s">
        <v>387</v>
      </c>
      <c r="X63" s="37"/>
      <c r="Y63" s="42" t="s">
        <v>388</v>
      </c>
      <c r="Z63" s="42">
        <v>2022</v>
      </c>
      <c r="AA63" s="42"/>
      <c r="AB63" s="42"/>
      <c r="AC63" s="42"/>
      <c r="AD63" s="37" t="s">
        <v>389</v>
      </c>
      <c r="AE63" s="42">
        <v>300000</v>
      </c>
      <c r="AF63" s="42"/>
      <c r="AG63" s="37" t="s">
        <v>390</v>
      </c>
      <c r="AH63" s="71" t="s">
        <v>51</v>
      </c>
      <c r="AI63" s="37" t="s">
        <v>209</v>
      </c>
    </row>
    <row r="64" spans="1:35" ht="252" customHeight="1">
      <c r="A64" s="21">
        <v>41033</v>
      </c>
      <c r="B64" s="22" t="s">
        <v>154</v>
      </c>
      <c r="C64" s="23" t="s">
        <v>161</v>
      </c>
      <c r="D64" s="22"/>
      <c r="E64" s="22" t="s">
        <v>391</v>
      </c>
      <c r="F64" s="22"/>
      <c r="G64" s="22" t="s">
        <v>42</v>
      </c>
      <c r="H64" s="22"/>
      <c r="I64" s="22" t="s">
        <v>392</v>
      </c>
      <c r="J64" s="22" t="s">
        <v>56</v>
      </c>
      <c r="K64" s="44"/>
      <c r="L64" s="44"/>
      <c r="M64" s="44"/>
      <c r="N64" s="44"/>
      <c r="O64" s="44"/>
      <c r="P64" s="44" t="s">
        <v>135</v>
      </c>
      <c r="Q64" s="30"/>
      <c r="R64" s="22"/>
      <c r="S64" s="22"/>
      <c r="T64" s="22"/>
      <c r="U64" s="22"/>
      <c r="V64" s="22" t="s">
        <v>178</v>
      </c>
      <c r="W64" s="22"/>
      <c r="X64" s="22"/>
      <c r="Y64" s="22"/>
      <c r="Z64" s="22"/>
      <c r="AA64" s="22"/>
      <c r="AB64" s="22" t="s">
        <v>393</v>
      </c>
      <c r="AC64" s="22"/>
      <c r="AD64" s="22"/>
      <c r="AE64" s="22"/>
      <c r="AF64" s="22"/>
      <c r="AG64" s="22"/>
      <c r="AH64" s="22"/>
      <c r="AI64" s="22"/>
    </row>
    <row r="65" spans="1:35" ht="60" customHeight="1">
      <c r="A65" s="21">
        <v>41208</v>
      </c>
      <c r="B65" s="34" t="s">
        <v>154</v>
      </c>
      <c r="C65" s="23" t="s">
        <v>161</v>
      </c>
      <c r="D65" s="34"/>
      <c r="E65" s="34" t="s">
        <v>394</v>
      </c>
      <c r="F65" s="22" t="s">
        <v>223</v>
      </c>
      <c r="G65" s="22" t="s">
        <v>42</v>
      </c>
      <c r="H65" s="22"/>
      <c r="I65" s="22" t="s">
        <v>395</v>
      </c>
      <c r="J65" s="22" t="s">
        <v>56</v>
      </c>
      <c r="K65" s="24">
        <v>103</v>
      </c>
      <c r="L65" s="24"/>
      <c r="M65" s="24">
        <v>61</v>
      </c>
      <c r="N65" s="24"/>
      <c r="O65" s="24" t="s">
        <v>65</v>
      </c>
      <c r="P65" s="24" t="s">
        <v>66</v>
      </c>
      <c r="Q65" s="22"/>
      <c r="R65" s="34" t="s">
        <v>396</v>
      </c>
      <c r="S65" s="22" t="s">
        <v>354</v>
      </c>
      <c r="T65" s="22" t="s">
        <v>58</v>
      </c>
      <c r="U65" s="22">
        <v>14</v>
      </c>
      <c r="V65" s="34" t="s">
        <v>397</v>
      </c>
      <c r="W65" s="22"/>
      <c r="X65" s="22"/>
      <c r="Y65" s="22">
        <v>2004</v>
      </c>
      <c r="Z65" s="22">
        <v>2012</v>
      </c>
      <c r="AA65" s="22"/>
      <c r="AB65" s="22"/>
      <c r="AC65" s="22"/>
      <c r="AD65" s="22"/>
      <c r="AE65" s="22" t="s">
        <v>398</v>
      </c>
      <c r="AF65" s="22"/>
      <c r="AG65" s="34" t="s">
        <v>399</v>
      </c>
      <c r="AH65" s="22"/>
      <c r="AI65" s="22" t="s">
        <v>400</v>
      </c>
    </row>
    <row r="66" spans="1:35" ht="60" customHeight="1">
      <c r="A66" s="21">
        <v>41208</v>
      </c>
      <c r="B66" s="34" t="s">
        <v>154</v>
      </c>
      <c r="C66" s="23" t="s">
        <v>348</v>
      </c>
      <c r="D66" s="22"/>
      <c r="E66" s="22" t="s">
        <v>401</v>
      </c>
      <c r="F66" s="22" t="s">
        <v>192</v>
      </c>
      <c r="G66" s="22" t="s">
        <v>42</v>
      </c>
      <c r="H66" s="22"/>
      <c r="I66" s="22" t="s">
        <v>402</v>
      </c>
      <c r="J66" s="22" t="s">
        <v>56</v>
      </c>
      <c r="K66" s="24"/>
      <c r="L66" s="24"/>
      <c r="M66" s="24" t="s">
        <v>403</v>
      </c>
      <c r="N66" s="24"/>
      <c r="O66" s="24" t="s">
        <v>65</v>
      </c>
      <c r="P66" s="24" t="s">
        <v>194</v>
      </c>
      <c r="Q66" s="30">
        <v>6000</v>
      </c>
      <c r="R66" s="22"/>
      <c r="S66" s="22"/>
      <c r="T66" s="22"/>
      <c r="U66" s="22"/>
      <c r="V66" s="22" t="s">
        <v>57</v>
      </c>
      <c r="W66" s="22"/>
      <c r="X66" s="22"/>
      <c r="Y66" s="22"/>
      <c r="Z66" s="22"/>
      <c r="AA66" s="22"/>
      <c r="AB66" s="22"/>
      <c r="AC66" s="22"/>
      <c r="AD66" s="22" t="s">
        <v>404</v>
      </c>
      <c r="AE66" s="22" t="s">
        <v>405</v>
      </c>
      <c r="AF66" s="22"/>
      <c r="AG66" s="34" t="s">
        <v>406</v>
      </c>
      <c r="AH66" s="22" t="s">
        <v>367</v>
      </c>
      <c r="AI66" s="22" t="s">
        <v>400</v>
      </c>
    </row>
    <row r="67" spans="1:35" ht="60" customHeight="1">
      <c r="A67" s="21">
        <v>40799</v>
      </c>
      <c r="B67" s="34" t="s">
        <v>154</v>
      </c>
      <c r="C67" s="23" t="s">
        <v>161</v>
      </c>
      <c r="D67" s="22"/>
      <c r="E67" s="22" t="s">
        <v>407</v>
      </c>
      <c r="F67" s="22" t="s">
        <v>223</v>
      </c>
      <c r="G67" s="22" t="s">
        <v>42</v>
      </c>
      <c r="H67" s="22"/>
      <c r="I67" s="22" t="s">
        <v>118</v>
      </c>
      <c r="J67" s="22" t="s">
        <v>44</v>
      </c>
      <c r="K67" s="24"/>
      <c r="L67" s="24"/>
      <c r="M67" s="24"/>
      <c r="N67" s="24"/>
      <c r="O67" s="24" t="s">
        <v>45</v>
      </c>
      <c r="P67" s="24" t="s">
        <v>66</v>
      </c>
      <c r="Q67" s="22"/>
      <c r="R67" s="22"/>
      <c r="S67" s="22"/>
      <c r="T67" s="22" t="s">
        <v>408</v>
      </c>
      <c r="U67" s="22"/>
      <c r="V67" s="22"/>
      <c r="W67" s="22"/>
      <c r="X67" s="22"/>
      <c r="Y67" s="22"/>
      <c r="Z67" s="22"/>
      <c r="AA67" s="22"/>
      <c r="AB67" s="22"/>
      <c r="AC67" s="22"/>
      <c r="AD67" s="22"/>
      <c r="AE67" s="22"/>
      <c r="AG67" s="22"/>
      <c r="AH67" s="22"/>
      <c r="AI67" s="22"/>
    </row>
    <row r="68" spans="1:35" ht="36" customHeight="1">
      <c r="A68" s="36">
        <v>41194</v>
      </c>
      <c r="B68" s="45" t="s">
        <v>154</v>
      </c>
      <c r="C68" s="38" t="s">
        <v>161</v>
      </c>
      <c r="D68" s="37"/>
      <c r="E68" s="37" t="s">
        <v>409</v>
      </c>
      <c r="F68" s="37" t="s">
        <v>410</v>
      </c>
      <c r="G68" s="37" t="s">
        <v>42</v>
      </c>
      <c r="H68" s="37"/>
      <c r="I68" s="37" t="s">
        <v>411</v>
      </c>
      <c r="J68" s="37" t="s">
        <v>56</v>
      </c>
      <c r="K68" s="39">
        <v>131</v>
      </c>
      <c r="L68" s="39"/>
      <c r="M68" s="39"/>
      <c r="N68" s="39"/>
      <c r="O68" s="39"/>
      <c r="P68" s="39" t="s">
        <v>46</v>
      </c>
      <c r="Q68" s="40">
        <v>600</v>
      </c>
      <c r="R68" s="45" t="s">
        <v>412</v>
      </c>
      <c r="S68" s="37" t="s">
        <v>413</v>
      </c>
      <c r="T68" s="37" t="s">
        <v>414</v>
      </c>
      <c r="U68" s="37">
        <v>1</v>
      </c>
      <c r="V68" s="37" t="s">
        <v>415</v>
      </c>
      <c r="W68" s="37" t="s">
        <v>57</v>
      </c>
      <c r="X68" s="37"/>
      <c r="Y68" s="37"/>
      <c r="Z68" s="37">
        <v>2011</v>
      </c>
      <c r="AA68" s="37"/>
      <c r="AB68" s="37" t="s">
        <v>57</v>
      </c>
      <c r="AC68" s="37"/>
      <c r="AD68" s="37"/>
      <c r="AE68" s="37"/>
      <c r="AF68" s="37"/>
      <c r="AG68" s="37" t="s">
        <v>416</v>
      </c>
      <c r="AH68" s="37" t="s">
        <v>51</v>
      </c>
      <c r="AI68" s="37"/>
    </row>
    <row r="69" spans="1:35" s="31" customFormat="1" ht="252">
      <c r="A69" s="72">
        <v>41208</v>
      </c>
      <c r="B69" s="73" t="s">
        <v>154</v>
      </c>
      <c r="C69" s="74" t="s">
        <v>161</v>
      </c>
      <c r="D69" s="75" t="s">
        <v>417</v>
      </c>
      <c r="E69" s="75" t="s">
        <v>418</v>
      </c>
      <c r="F69" s="75" t="s">
        <v>192</v>
      </c>
      <c r="G69" s="75" t="s">
        <v>42</v>
      </c>
      <c r="H69" s="75"/>
      <c r="I69" s="75" t="s">
        <v>419</v>
      </c>
      <c r="J69" s="75" t="s">
        <v>56</v>
      </c>
      <c r="K69" s="76"/>
      <c r="L69" s="76"/>
      <c r="M69" s="76"/>
      <c r="N69" s="76"/>
      <c r="O69" s="76"/>
      <c r="P69" s="76" t="s">
        <v>135</v>
      </c>
      <c r="Q69" s="75"/>
      <c r="R69" s="73"/>
      <c r="S69" s="75" t="s">
        <v>302</v>
      </c>
      <c r="U69" s="75"/>
      <c r="V69" s="75"/>
      <c r="W69" s="75"/>
      <c r="X69" s="75"/>
      <c r="Y69" s="75"/>
      <c r="Z69" s="75"/>
      <c r="AA69" s="75"/>
      <c r="AB69" s="75" t="s">
        <v>254</v>
      </c>
      <c r="AC69" s="75"/>
      <c r="AD69" s="22"/>
      <c r="AE69" s="22"/>
      <c r="AF69" s="75"/>
      <c r="AG69" s="75" t="s">
        <v>309</v>
      </c>
      <c r="AH69" s="75" t="s">
        <v>310</v>
      </c>
      <c r="AI69" s="75" t="s">
        <v>420</v>
      </c>
    </row>
    <row r="70" spans="1:35" s="22" customFormat="1" ht="60">
      <c r="A70" s="21">
        <v>40744</v>
      </c>
      <c r="B70" s="34" t="s">
        <v>154</v>
      </c>
      <c r="C70" s="23" t="s">
        <v>161</v>
      </c>
      <c r="E70" s="22" t="s">
        <v>421</v>
      </c>
      <c r="G70" s="22" t="s">
        <v>42</v>
      </c>
      <c r="I70" s="22" t="s">
        <v>422</v>
      </c>
      <c r="J70" s="22" t="s">
        <v>108</v>
      </c>
      <c r="K70" s="24"/>
      <c r="L70" s="24"/>
      <c r="M70" s="24"/>
      <c r="N70" s="24"/>
      <c r="O70" s="24" t="s">
        <v>57</v>
      </c>
      <c r="P70" s="24" t="s">
        <v>46</v>
      </c>
      <c r="V70" s="22" t="s">
        <v>189</v>
      </c>
      <c r="AF70" s="75"/>
      <c r="AG70" s="75" t="s">
        <v>423</v>
      </c>
      <c r="AH70" s="75"/>
      <c r="AI70" s="75"/>
    </row>
    <row r="71" spans="1:35" ht="96" customHeight="1">
      <c r="A71" s="21">
        <v>41208</v>
      </c>
      <c r="B71" s="34" t="s">
        <v>52</v>
      </c>
      <c r="C71" s="23" t="s">
        <v>424</v>
      </c>
      <c r="D71" s="22"/>
      <c r="E71" s="22" t="s">
        <v>425</v>
      </c>
      <c r="F71" s="22"/>
      <c r="G71" s="22" t="s">
        <v>42</v>
      </c>
      <c r="H71" s="22"/>
      <c r="I71" s="22"/>
      <c r="J71" s="22"/>
      <c r="K71" s="24"/>
      <c r="L71" s="24"/>
      <c r="M71" s="24"/>
      <c r="N71" s="24"/>
      <c r="O71" s="24" t="s">
        <v>45</v>
      </c>
      <c r="P71" s="24" t="s">
        <v>66</v>
      </c>
      <c r="Q71" s="22"/>
      <c r="R71" s="22"/>
      <c r="S71" s="22"/>
      <c r="T71" s="22" t="s">
        <v>58</v>
      </c>
      <c r="U71" s="22">
        <v>14</v>
      </c>
      <c r="V71" s="22"/>
      <c r="W71" s="22"/>
      <c r="X71" s="22"/>
      <c r="Y71" s="22"/>
      <c r="Z71" s="22"/>
      <c r="AA71" s="22"/>
      <c r="AB71" s="22"/>
      <c r="AC71" s="22"/>
      <c r="AD71" s="22"/>
      <c r="AE71" s="22"/>
      <c r="AF71" s="22"/>
      <c r="AG71" s="22"/>
      <c r="AH71" s="22"/>
      <c r="AI71" s="22"/>
    </row>
    <row r="72" spans="1:35" ht="312" customHeight="1">
      <c r="A72" s="21">
        <v>40694</v>
      </c>
      <c r="B72" s="34" t="s">
        <v>52</v>
      </c>
      <c r="C72" s="23" t="s">
        <v>424</v>
      </c>
      <c r="D72" s="22"/>
      <c r="E72" s="22" t="s">
        <v>426</v>
      </c>
      <c r="F72" s="22" t="s">
        <v>427</v>
      </c>
      <c r="G72" s="22" t="s">
        <v>42</v>
      </c>
      <c r="H72" s="22"/>
      <c r="I72" s="22" t="s">
        <v>428</v>
      </c>
      <c r="J72" s="22" t="s">
        <v>108</v>
      </c>
      <c r="K72" s="24"/>
      <c r="L72" s="24"/>
      <c r="M72" s="24"/>
      <c r="N72" s="24"/>
      <c r="O72" s="24"/>
      <c r="P72" s="24" t="s">
        <v>46</v>
      </c>
      <c r="Q72" s="22"/>
      <c r="R72" s="22"/>
      <c r="S72" s="22"/>
      <c r="T72" s="22"/>
      <c r="U72" s="22"/>
      <c r="V72" s="22" t="s">
        <v>429</v>
      </c>
      <c r="W72" s="22"/>
      <c r="X72" s="22"/>
      <c r="Y72" s="22"/>
      <c r="Z72" s="24">
        <v>1982</v>
      </c>
      <c r="AA72" s="22"/>
      <c r="AB72" s="22"/>
      <c r="AC72" s="22"/>
      <c r="AD72" s="22"/>
      <c r="AE72" s="22"/>
      <c r="AF72" s="28" t="s">
        <v>430</v>
      </c>
      <c r="AG72" s="24"/>
      <c r="AH72" s="22"/>
      <c r="AI72" s="22"/>
    </row>
    <row r="73" spans="1:35" s="31" customFormat="1" ht="24" customHeight="1">
      <c r="A73" s="21">
        <v>41046</v>
      </c>
      <c r="B73" s="22" t="s">
        <v>154</v>
      </c>
      <c r="C73" s="23" t="s">
        <v>431</v>
      </c>
      <c r="D73" s="22" t="s">
        <v>432</v>
      </c>
      <c r="E73" s="22" t="s">
        <v>433</v>
      </c>
      <c r="F73" s="22" t="s">
        <v>434</v>
      </c>
      <c r="G73" s="22" t="s">
        <v>42</v>
      </c>
      <c r="H73" s="22"/>
      <c r="I73" s="22" t="s">
        <v>435</v>
      </c>
      <c r="J73" s="22" t="s">
        <v>56</v>
      </c>
      <c r="K73" s="24"/>
      <c r="L73" s="24"/>
      <c r="M73" s="24"/>
      <c r="N73" s="24"/>
      <c r="O73" s="24" t="s">
        <v>57</v>
      </c>
      <c r="P73" s="24" t="s">
        <v>66</v>
      </c>
      <c r="Q73" s="30">
        <v>558</v>
      </c>
      <c r="R73" s="22" t="s">
        <v>47</v>
      </c>
      <c r="S73" s="22"/>
      <c r="T73" s="22" t="s">
        <v>436</v>
      </c>
      <c r="U73" s="22">
        <v>15</v>
      </c>
      <c r="V73" s="22" t="s">
        <v>58</v>
      </c>
      <c r="W73" s="22"/>
      <c r="X73" s="22" t="s">
        <v>437</v>
      </c>
      <c r="Y73" s="22">
        <v>2010</v>
      </c>
      <c r="Z73" s="22">
        <v>2015</v>
      </c>
      <c r="AA73" s="22"/>
      <c r="AB73" s="22" t="s">
        <v>438</v>
      </c>
      <c r="AC73" s="22" t="s">
        <v>439</v>
      </c>
      <c r="AD73" s="22"/>
      <c r="AE73" s="22"/>
      <c r="AF73" s="22" t="s">
        <v>440</v>
      </c>
      <c r="AG73" s="22" t="s">
        <v>441</v>
      </c>
      <c r="AH73" s="61" t="s">
        <v>442</v>
      </c>
      <c r="AI73" s="22"/>
    </row>
    <row r="74" spans="1:35" ht="108" customHeight="1">
      <c r="A74" s="21">
        <v>40760</v>
      </c>
      <c r="B74" s="22" t="s">
        <v>154</v>
      </c>
      <c r="C74" s="23" t="s">
        <v>431</v>
      </c>
      <c r="D74" s="22" t="s">
        <v>432</v>
      </c>
      <c r="E74" s="22" t="s">
        <v>443</v>
      </c>
      <c r="F74" s="22"/>
      <c r="G74" s="22" t="s">
        <v>42</v>
      </c>
      <c r="H74" s="22"/>
      <c r="I74" s="22" t="s">
        <v>444</v>
      </c>
      <c r="J74" s="22" t="s">
        <v>44</v>
      </c>
      <c r="K74" s="24"/>
      <c r="L74" s="24"/>
      <c r="M74" s="24"/>
      <c r="N74" s="24"/>
      <c r="O74" s="24"/>
      <c r="P74" s="24" t="s">
        <v>66</v>
      </c>
      <c r="Q74" s="30">
        <v>47</v>
      </c>
      <c r="R74" s="22"/>
      <c r="S74" s="22"/>
      <c r="T74" s="22" t="s">
        <v>445</v>
      </c>
      <c r="U74" s="22"/>
      <c r="V74" s="22" t="s">
        <v>57</v>
      </c>
      <c r="W74" s="22" t="s">
        <v>446</v>
      </c>
      <c r="X74" s="22"/>
      <c r="Y74" s="22">
        <v>2008</v>
      </c>
      <c r="Z74" s="22">
        <v>2011</v>
      </c>
      <c r="AA74" s="22"/>
      <c r="AB74" s="22"/>
      <c r="AC74" s="22"/>
      <c r="AD74" s="22"/>
      <c r="AE74" s="22"/>
      <c r="AF74" s="22"/>
      <c r="AG74" s="22" t="s">
        <v>447</v>
      </c>
      <c r="AH74" s="22" t="s">
        <v>51</v>
      </c>
      <c r="AI74" s="22" t="s">
        <v>448</v>
      </c>
    </row>
    <row r="75" spans="1:35" ht="132" customHeight="1">
      <c r="A75" s="21">
        <v>40760</v>
      </c>
      <c r="B75" s="22" t="s">
        <v>154</v>
      </c>
      <c r="C75" s="23" t="s">
        <v>431</v>
      </c>
      <c r="D75" s="22" t="s">
        <v>432</v>
      </c>
      <c r="E75" s="22" t="s">
        <v>449</v>
      </c>
      <c r="F75" s="22"/>
      <c r="G75" s="22" t="s">
        <v>42</v>
      </c>
      <c r="H75" s="22"/>
      <c r="I75" s="22" t="s">
        <v>450</v>
      </c>
      <c r="J75" s="22" t="s">
        <v>56</v>
      </c>
      <c r="K75" s="24"/>
      <c r="L75" s="24"/>
      <c r="M75" s="24"/>
      <c r="N75" s="24"/>
      <c r="O75" s="24" t="s">
        <v>57</v>
      </c>
      <c r="P75" s="24" t="s">
        <v>66</v>
      </c>
      <c r="Q75" s="22">
        <v>540</v>
      </c>
      <c r="R75" s="22" t="s">
        <v>47</v>
      </c>
      <c r="S75" s="22"/>
      <c r="T75" s="22" t="s">
        <v>451</v>
      </c>
      <c r="U75" s="22"/>
      <c r="V75" s="22" t="s">
        <v>178</v>
      </c>
      <c r="W75" s="22"/>
      <c r="X75" s="22"/>
      <c r="Y75" s="22">
        <v>2010</v>
      </c>
      <c r="Z75" s="22">
        <v>2013</v>
      </c>
      <c r="AA75" s="22"/>
      <c r="AB75" s="22" t="s">
        <v>57</v>
      </c>
      <c r="AC75" s="22" t="s">
        <v>452</v>
      </c>
      <c r="AD75" s="22"/>
      <c r="AE75" s="22"/>
      <c r="AF75" s="22"/>
      <c r="AG75" s="22"/>
      <c r="AH75" s="22"/>
      <c r="AI75" s="22"/>
    </row>
    <row r="76" spans="1:35" ht="72" customHeight="1">
      <c r="A76" s="21">
        <v>40760</v>
      </c>
      <c r="B76" s="22" t="s">
        <v>154</v>
      </c>
      <c r="C76" s="23" t="s">
        <v>431</v>
      </c>
      <c r="D76" s="22" t="s">
        <v>432</v>
      </c>
      <c r="E76" s="22" t="s">
        <v>453</v>
      </c>
      <c r="F76" s="22" t="s">
        <v>454</v>
      </c>
      <c r="G76" s="22" t="s">
        <v>42</v>
      </c>
      <c r="H76" s="22"/>
      <c r="I76" s="22" t="s">
        <v>455</v>
      </c>
      <c r="J76" s="22" t="s">
        <v>56</v>
      </c>
      <c r="K76" s="24"/>
      <c r="L76" s="24"/>
      <c r="M76" s="24"/>
      <c r="N76" s="24"/>
      <c r="O76" s="24" t="s">
        <v>45</v>
      </c>
      <c r="P76" s="24" t="s">
        <v>456</v>
      </c>
      <c r="Q76" s="22"/>
      <c r="R76" s="22"/>
      <c r="S76" s="22"/>
      <c r="T76" s="22" t="s">
        <v>457</v>
      </c>
      <c r="U76" s="22"/>
      <c r="V76" s="22" t="s">
        <v>57</v>
      </c>
      <c r="W76" s="22"/>
      <c r="X76" s="22"/>
      <c r="Y76" s="22"/>
      <c r="Z76" s="22"/>
      <c r="AA76" s="22"/>
      <c r="AB76" s="22"/>
      <c r="AC76" s="22"/>
      <c r="AD76" s="22" t="s">
        <v>458</v>
      </c>
      <c r="AE76" s="22"/>
      <c r="AF76" s="22"/>
      <c r="AG76" s="22"/>
      <c r="AH76" s="22"/>
      <c r="AI76" s="22"/>
    </row>
    <row r="77" spans="1:35" ht="60" customHeight="1">
      <c r="A77" s="36">
        <v>41036</v>
      </c>
      <c r="B77" s="37" t="s">
        <v>154</v>
      </c>
      <c r="C77" s="38" t="s">
        <v>431</v>
      </c>
      <c r="D77" s="37" t="s">
        <v>432</v>
      </c>
      <c r="E77" s="37" t="s">
        <v>459</v>
      </c>
      <c r="F77" s="37" t="s">
        <v>459</v>
      </c>
      <c r="G77" s="37" t="s">
        <v>42</v>
      </c>
      <c r="H77" s="37"/>
      <c r="I77" s="37" t="s">
        <v>460</v>
      </c>
      <c r="J77" s="37" t="s">
        <v>56</v>
      </c>
      <c r="K77" s="39"/>
      <c r="L77" s="39"/>
      <c r="M77" s="39"/>
      <c r="N77" s="39"/>
      <c r="O77" s="39"/>
      <c r="P77" s="39" t="s">
        <v>135</v>
      </c>
      <c r="Q77" s="37"/>
      <c r="R77" s="37" t="s">
        <v>57</v>
      </c>
      <c r="S77" s="37" t="s">
        <v>461</v>
      </c>
      <c r="T77" s="37"/>
      <c r="U77" s="37"/>
      <c r="V77" s="37"/>
      <c r="W77" s="37"/>
      <c r="X77" s="37"/>
      <c r="Y77" s="37"/>
      <c r="Z77" s="37"/>
      <c r="AA77" s="37"/>
      <c r="AB77" s="37" t="s">
        <v>462</v>
      </c>
      <c r="AC77" s="37"/>
      <c r="AD77" s="37" t="s">
        <v>463</v>
      </c>
      <c r="AE77" s="37">
        <v>1500</v>
      </c>
      <c r="AF77" s="37" t="s">
        <v>464</v>
      </c>
      <c r="AG77" s="37" t="s">
        <v>465</v>
      </c>
      <c r="AH77" s="37"/>
      <c r="AI77" s="37"/>
    </row>
    <row r="78" spans="1:35" ht="324">
      <c r="A78" s="36">
        <v>41142</v>
      </c>
      <c r="B78" s="37" t="s">
        <v>154</v>
      </c>
      <c r="C78" s="38" t="s">
        <v>431</v>
      </c>
      <c r="D78" s="37" t="s">
        <v>255</v>
      </c>
      <c r="E78" s="37" t="s">
        <v>466</v>
      </c>
      <c r="F78" s="37" t="s">
        <v>467</v>
      </c>
      <c r="G78" s="37" t="s">
        <v>42</v>
      </c>
      <c r="H78" s="37"/>
      <c r="I78" s="37" t="s">
        <v>468</v>
      </c>
      <c r="J78" s="37" t="s">
        <v>56</v>
      </c>
      <c r="K78" s="39"/>
      <c r="L78" s="39"/>
      <c r="M78" s="39"/>
      <c r="N78" s="39"/>
      <c r="O78" s="39"/>
      <c r="P78" s="39" t="s">
        <v>135</v>
      </c>
      <c r="Q78" s="37"/>
      <c r="R78" s="37"/>
      <c r="S78" s="37" t="s">
        <v>469</v>
      </c>
      <c r="T78" s="37" t="s">
        <v>469</v>
      </c>
      <c r="U78" s="37"/>
      <c r="V78" s="37"/>
      <c r="W78" s="37"/>
      <c r="X78" s="37"/>
      <c r="Y78" s="42"/>
      <c r="Z78" s="42"/>
      <c r="AA78" s="42"/>
      <c r="AB78" s="37"/>
      <c r="AC78" s="42"/>
      <c r="AD78" s="37" t="s">
        <v>470</v>
      </c>
      <c r="AE78" s="42">
        <v>5120</v>
      </c>
      <c r="AF78" s="77" t="s">
        <v>471</v>
      </c>
      <c r="AG78" s="37" t="s">
        <v>472</v>
      </c>
      <c r="AH78" s="78"/>
      <c r="AI78" s="37"/>
    </row>
    <row r="79" spans="1:35" ht="60" customHeight="1">
      <c r="A79" s="21">
        <v>41036</v>
      </c>
      <c r="B79" s="22" t="s">
        <v>154</v>
      </c>
      <c r="C79" s="23" t="s">
        <v>431</v>
      </c>
      <c r="D79" s="22" t="s">
        <v>473</v>
      </c>
      <c r="E79" s="22" t="s">
        <v>474</v>
      </c>
      <c r="F79" s="22" t="s">
        <v>475</v>
      </c>
      <c r="G79" s="22" t="s">
        <v>42</v>
      </c>
      <c r="H79" s="22"/>
      <c r="I79" s="22" t="s">
        <v>476</v>
      </c>
      <c r="J79" s="22" t="s">
        <v>56</v>
      </c>
      <c r="K79" s="24"/>
      <c r="L79" s="24"/>
      <c r="M79" s="24"/>
      <c r="N79" s="24"/>
      <c r="O79" s="24"/>
      <c r="P79" s="24" t="s">
        <v>135</v>
      </c>
      <c r="Q79" s="22"/>
      <c r="R79" s="22"/>
      <c r="S79" s="22" t="s">
        <v>477</v>
      </c>
      <c r="T79" s="22"/>
      <c r="U79" s="22"/>
      <c r="V79" s="22"/>
      <c r="W79" s="22"/>
      <c r="X79" s="22"/>
      <c r="Y79" s="22"/>
      <c r="Z79" s="22"/>
      <c r="AA79" s="22"/>
      <c r="AB79" s="63" t="s">
        <v>478</v>
      </c>
      <c r="AC79" s="22"/>
      <c r="AD79" s="22" t="s">
        <v>479</v>
      </c>
      <c r="AE79" s="22"/>
      <c r="AF79" s="51" t="s">
        <v>480</v>
      </c>
      <c r="AG79" s="22" t="s">
        <v>481</v>
      </c>
      <c r="AH79" s="22"/>
      <c r="AI79" s="22"/>
    </row>
    <row r="80" spans="1:35" ht="84" customHeight="1">
      <c r="A80" s="21">
        <v>41036</v>
      </c>
      <c r="B80" s="22" t="s">
        <v>154</v>
      </c>
      <c r="C80" s="23" t="s">
        <v>431</v>
      </c>
      <c r="D80" s="22" t="s">
        <v>473</v>
      </c>
      <c r="E80" s="22" t="s">
        <v>482</v>
      </c>
      <c r="F80" s="22" t="s">
        <v>475</v>
      </c>
      <c r="G80" s="22" t="s">
        <v>42</v>
      </c>
      <c r="H80" s="22"/>
      <c r="I80" s="22" t="s">
        <v>483</v>
      </c>
      <c r="J80" s="22" t="s">
        <v>56</v>
      </c>
      <c r="K80" s="24"/>
      <c r="L80" s="24"/>
      <c r="M80" s="24"/>
      <c r="N80" s="24"/>
      <c r="O80" s="24"/>
      <c r="P80" s="24" t="s">
        <v>135</v>
      </c>
      <c r="Q80" s="22"/>
      <c r="R80" s="22"/>
      <c r="S80" s="22" t="s">
        <v>477</v>
      </c>
      <c r="T80" s="22"/>
      <c r="U80" s="22"/>
      <c r="V80" s="22" t="s">
        <v>484</v>
      </c>
      <c r="W80" s="22"/>
      <c r="X80" s="22"/>
      <c r="Y80" s="22"/>
      <c r="Z80" s="22"/>
      <c r="AA80" s="22"/>
      <c r="AB80" s="22" t="s">
        <v>485</v>
      </c>
      <c r="AC80" s="22"/>
      <c r="AD80" s="22" t="s">
        <v>479</v>
      </c>
      <c r="AE80" s="22"/>
      <c r="AF80" s="22"/>
      <c r="AG80" s="22" t="s">
        <v>486</v>
      </c>
      <c r="AH80" s="22" t="s">
        <v>51</v>
      </c>
      <c r="AI80" s="22"/>
    </row>
    <row r="81" spans="1:35" ht="144" customHeight="1">
      <c r="A81" s="36">
        <v>41036</v>
      </c>
      <c r="B81" s="37" t="s">
        <v>154</v>
      </c>
      <c r="C81" s="38" t="s">
        <v>431</v>
      </c>
      <c r="D81" s="37"/>
      <c r="E81" s="37" t="s">
        <v>487</v>
      </c>
      <c r="F81" s="37" t="s">
        <v>488</v>
      </c>
      <c r="G81" s="37" t="s">
        <v>42</v>
      </c>
      <c r="H81" s="37"/>
      <c r="I81" s="37" t="s">
        <v>489</v>
      </c>
      <c r="J81" s="37" t="s">
        <v>56</v>
      </c>
      <c r="K81" s="39">
        <v>112</v>
      </c>
      <c r="L81" s="39"/>
      <c r="M81" s="39"/>
      <c r="N81" s="39"/>
      <c r="O81" s="39" t="s">
        <v>65</v>
      </c>
      <c r="P81" s="39" t="s">
        <v>46</v>
      </c>
      <c r="Q81" s="40">
        <v>280</v>
      </c>
      <c r="R81" s="37" t="s">
        <v>396</v>
      </c>
      <c r="S81" s="37" t="s">
        <v>202</v>
      </c>
      <c r="T81" s="37" t="s">
        <v>58</v>
      </c>
      <c r="U81" s="37"/>
      <c r="V81" s="37" t="s">
        <v>57</v>
      </c>
      <c r="W81" s="37" t="s">
        <v>202</v>
      </c>
      <c r="X81" s="37"/>
      <c r="Y81" s="37">
        <v>2008</v>
      </c>
      <c r="Z81" s="37">
        <v>2011</v>
      </c>
      <c r="AA81" s="79">
        <v>40883</v>
      </c>
      <c r="AB81" s="37"/>
      <c r="AC81" s="37" t="s">
        <v>490</v>
      </c>
      <c r="AD81" s="37" t="s">
        <v>491</v>
      </c>
      <c r="AE81" s="37" t="s">
        <v>492</v>
      </c>
      <c r="AF81" s="37"/>
      <c r="AG81" s="37" t="s">
        <v>493</v>
      </c>
      <c r="AH81" s="37"/>
      <c r="AI81" s="37" t="s">
        <v>494</v>
      </c>
    </row>
    <row r="82" spans="1:35" s="31" customFormat="1" ht="228" customHeight="1">
      <c r="A82" s="21">
        <v>40760</v>
      </c>
      <c r="B82" s="22" t="s">
        <v>154</v>
      </c>
      <c r="C82" s="23" t="s">
        <v>431</v>
      </c>
      <c r="D82" s="22"/>
      <c r="E82" s="22" t="s">
        <v>495</v>
      </c>
      <c r="F82" s="22" t="s">
        <v>496</v>
      </c>
      <c r="G82" s="22" t="s">
        <v>42</v>
      </c>
      <c r="H82" s="22"/>
      <c r="I82" s="22" t="s">
        <v>450</v>
      </c>
      <c r="J82" s="22" t="s">
        <v>56</v>
      </c>
      <c r="K82" s="24"/>
      <c r="L82" s="24"/>
      <c r="M82" s="24"/>
      <c r="N82" s="24"/>
      <c r="O82" s="24" t="s">
        <v>65</v>
      </c>
      <c r="P82" s="24" t="s">
        <v>66</v>
      </c>
      <c r="Q82" s="30">
        <v>1800</v>
      </c>
      <c r="R82" s="22"/>
      <c r="S82" s="22"/>
      <c r="T82" s="22" t="s">
        <v>178</v>
      </c>
      <c r="U82" s="22"/>
      <c r="V82" s="22"/>
      <c r="W82" s="22"/>
      <c r="X82" s="22"/>
      <c r="Y82" s="22">
        <v>2010</v>
      </c>
      <c r="Z82" s="22"/>
      <c r="AA82" s="22"/>
      <c r="AB82" s="22"/>
      <c r="AC82" s="22"/>
      <c r="AD82" s="22"/>
      <c r="AE82" s="22"/>
      <c r="AF82" s="22"/>
      <c r="AG82" s="22" t="s">
        <v>497</v>
      </c>
      <c r="AH82" s="22" t="s">
        <v>51</v>
      </c>
      <c r="AI82" s="22"/>
    </row>
    <row r="83" spans="1:35" ht="84" customHeight="1">
      <c r="A83" s="21">
        <v>40760</v>
      </c>
      <c r="B83" s="22" t="s">
        <v>154</v>
      </c>
      <c r="C83" s="23" t="s">
        <v>431</v>
      </c>
      <c r="D83" s="22"/>
      <c r="E83" s="22" t="s">
        <v>498</v>
      </c>
      <c r="F83" s="22" t="s">
        <v>499</v>
      </c>
      <c r="G83" s="22" t="s">
        <v>42</v>
      </c>
      <c r="H83" s="22"/>
      <c r="I83" s="22" t="s">
        <v>500</v>
      </c>
      <c r="J83" s="22" t="s">
        <v>56</v>
      </c>
      <c r="K83" s="24"/>
      <c r="L83" s="24"/>
      <c r="M83" s="24"/>
      <c r="N83" s="24"/>
      <c r="O83" s="24" t="s">
        <v>57</v>
      </c>
      <c r="P83" s="24" t="s">
        <v>66</v>
      </c>
      <c r="Q83" s="22"/>
      <c r="R83" s="22"/>
      <c r="S83" s="22"/>
      <c r="T83" s="22" t="s">
        <v>469</v>
      </c>
      <c r="U83" s="22"/>
      <c r="V83" s="22" t="s">
        <v>57</v>
      </c>
      <c r="W83" s="22"/>
      <c r="X83" s="22"/>
      <c r="Y83" s="22"/>
      <c r="Z83" s="22">
        <v>2015</v>
      </c>
      <c r="AA83" s="22"/>
      <c r="AB83" s="22" t="s">
        <v>501</v>
      </c>
      <c r="AC83" s="80" t="s">
        <v>452</v>
      </c>
      <c r="AD83" s="22" t="s">
        <v>502</v>
      </c>
      <c r="AE83" s="22"/>
      <c r="AF83" s="22"/>
      <c r="AG83" s="22" t="s">
        <v>503</v>
      </c>
      <c r="AH83" s="22"/>
      <c r="AI83" s="22"/>
    </row>
    <row r="84" spans="1:35" ht="60" customHeight="1">
      <c r="A84" s="21">
        <v>41075</v>
      </c>
      <c r="B84" s="22" t="s">
        <v>52</v>
      </c>
      <c r="C84" s="23" t="s">
        <v>504</v>
      </c>
      <c r="D84" s="22"/>
      <c r="E84" s="22" t="s">
        <v>505</v>
      </c>
      <c r="F84" s="22" t="s">
        <v>506</v>
      </c>
      <c r="G84" s="22" t="s">
        <v>42</v>
      </c>
      <c r="H84" s="22">
        <v>1</v>
      </c>
      <c r="I84" s="22" t="s">
        <v>507</v>
      </c>
      <c r="J84" s="22" t="s">
        <v>56</v>
      </c>
      <c r="K84" s="24"/>
      <c r="L84" s="24"/>
      <c r="M84" s="24"/>
      <c r="N84" s="24"/>
      <c r="O84" s="24" t="s">
        <v>65</v>
      </c>
      <c r="P84" s="24" t="s">
        <v>66</v>
      </c>
      <c r="Q84" s="30">
        <v>717</v>
      </c>
      <c r="R84" s="22" t="s">
        <v>508</v>
      </c>
      <c r="S84" s="22"/>
      <c r="T84" s="22" t="s">
        <v>202</v>
      </c>
      <c r="U84" s="22"/>
      <c r="V84" s="22"/>
      <c r="W84" s="22"/>
      <c r="X84" s="22"/>
      <c r="Y84" s="25">
        <v>40238</v>
      </c>
      <c r="Z84" s="25">
        <v>41974</v>
      </c>
      <c r="AA84" s="22"/>
      <c r="AB84" s="22" t="s">
        <v>509</v>
      </c>
      <c r="AC84" s="22"/>
      <c r="AD84" s="22"/>
      <c r="AE84" s="22"/>
      <c r="AF84" s="22"/>
      <c r="AG84" s="22" t="s">
        <v>510</v>
      </c>
      <c r="AH84" s="61" t="s">
        <v>51</v>
      </c>
      <c r="AI84" s="22"/>
    </row>
    <row r="85" spans="1:35" ht="60" customHeight="1">
      <c r="A85" s="36">
        <v>40760</v>
      </c>
      <c r="B85" s="37" t="s">
        <v>52</v>
      </c>
      <c r="C85" s="38" t="s">
        <v>504</v>
      </c>
      <c r="D85" s="37"/>
      <c r="E85" s="37" t="s">
        <v>511</v>
      </c>
      <c r="F85" s="37" t="s">
        <v>512</v>
      </c>
      <c r="G85" s="37" t="s">
        <v>42</v>
      </c>
      <c r="H85" s="37"/>
      <c r="I85" s="37" t="s">
        <v>422</v>
      </c>
      <c r="J85" s="37" t="s">
        <v>108</v>
      </c>
      <c r="K85" s="39"/>
      <c r="L85" s="39"/>
      <c r="M85" s="39"/>
      <c r="N85" s="39"/>
      <c r="O85" s="39"/>
      <c r="P85" s="39" t="s">
        <v>135</v>
      </c>
      <c r="Q85" s="37"/>
      <c r="R85" s="37" t="s">
        <v>396</v>
      </c>
      <c r="S85" s="37"/>
      <c r="T85" s="37"/>
      <c r="U85" s="37"/>
      <c r="V85" s="37"/>
      <c r="W85" s="37"/>
      <c r="X85" s="37"/>
      <c r="Y85" s="37"/>
      <c r="Z85" s="37"/>
      <c r="AA85" s="37"/>
      <c r="AB85" s="37" t="s">
        <v>513</v>
      </c>
      <c r="AC85" s="37"/>
      <c r="AD85" s="37"/>
      <c r="AE85" s="37"/>
      <c r="AF85" s="81" t="s">
        <v>514</v>
      </c>
      <c r="AG85" s="31" t="s">
        <v>515</v>
      </c>
      <c r="AH85" s="31" t="s">
        <v>516</v>
      </c>
      <c r="AI85" s="37"/>
    </row>
    <row r="86" spans="1:35" ht="60">
      <c r="A86" s="21">
        <v>40680</v>
      </c>
      <c r="B86" s="22" t="s">
        <v>52</v>
      </c>
      <c r="C86" s="23" t="s">
        <v>504</v>
      </c>
      <c r="D86" s="22"/>
      <c r="E86" s="22" t="s">
        <v>517</v>
      </c>
      <c r="F86" s="22" t="s">
        <v>518</v>
      </c>
      <c r="G86" s="22" t="s">
        <v>42</v>
      </c>
      <c r="H86" s="22"/>
      <c r="I86" s="22" t="s">
        <v>519</v>
      </c>
      <c r="J86" s="22" t="s">
        <v>108</v>
      </c>
      <c r="K86" s="24"/>
      <c r="L86" s="24"/>
      <c r="M86" s="24"/>
      <c r="N86" s="24"/>
      <c r="O86" s="24"/>
      <c r="P86" s="24" t="s">
        <v>46</v>
      </c>
      <c r="Q86" s="22"/>
      <c r="R86" s="22"/>
      <c r="S86" s="22"/>
      <c r="T86" s="22" t="s">
        <v>58</v>
      </c>
      <c r="U86" s="22">
        <v>14</v>
      </c>
      <c r="V86" s="22" t="s">
        <v>48</v>
      </c>
      <c r="W86" s="22"/>
      <c r="X86" s="22"/>
      <c r="Y86" s="22"/>
      <c r="Z86" s="24">
        <v>1983</v>
      </c>
      <c r="AA86" s="22"/>
      <c r="AB86" s="22"/>
      <c r="AC86" s="22"/>
      <c r="AD86" s="22"/>
      <c r="AE86" s="22"/>
      <c r="AF86" s="22"/>
      <c r="AG86" s="24"/>
      <c r="AH86" s="22"/>
      <c r="AI86" s="22"/>
    </row>
    <row r="87" spans="1:35" ht="36" customHeight="1">
      <c r="A87" s="21">
        <v>40919</v>
      </c>
      <c r="B87" s="22" t="s">
        <v>52</v>
      </c>
      <c r="C87" s="23" t="s">
        <v>504</v>
      </c>
      <c r="D87" s="22"/>
      <c r="E87" s="22" t="s">
        <v>520</v>
      </c>
      <c r="F87" s="22" t="s">
        <v>521</v>
      </c>
      <c r="G87" s="22" t="s">
        <v>42</v>
      </c>
      <c r="H87" s="22">
        <v>1</v>
      </c>
      <c r="I87" s="22" t="s">
        <v>211</v>
      </c>
      <c r="J87" s="22" t="s">
        <v>108</v>
      </c>
      <c r="K87" s="24"/>
      <c r="L87" s="24"/>
      <c r="M87" s="24"/>
      <c r="N87" s="24">
        <v>6000</v>
      </c>
      <c r="O87" s="24"/>
      <c r="P87" s="24" t="s">
        <v>135</v>
      </c>
      <c r="Q87" s="82">
        <v>198</v>
      </c>
      <c r="R87" s="22" t="s">
        <v>522</v>
      </c>
      <c r="S87" s="22"/>
      <c r="T87" s="22" t="s">
        <v>523</v>
      </c>
      <c r="U87" s="22"/>
      <c r="V87" s="22"/>
      <c r="W87" s="22" t="s">
        <v>524</v>
      </c>
      <c r="X87" s="22"/>
      <c r="Y87" s="22"/>
      <c r="Z87" s="22"/>
      <c r="AA87" s="22"/>
      <c r="AB87" s="22"/>
      <c r="AC87" s="22"/>
      <c r="AD87" s="22"/>
      <c r="AE87" s="22"/>
      <c r="AF87" s="22"/>
      <c r="AG87" s="22" t="s">
        <v>525</v>
      </c>
      <c r="AH87" s="22" t="s">
        <v>51</v>
      </c>
      <c r="AI87" s="22"/>
    </row>
    <row r="88" spans="1:35" s="31" customFormat="1" ht="60">
      <c r="A88" s="21">
        <v>41068</v>
      </c>
      <c r="B88" s="22" t="s">
        <v>52</v>
      </c>
      <c r="C88" s="23" t="s">
        <v>526</v>
      </c>
      <c r="D88" s="22"/>
      <c r="E88" s="22" t="s">
        <v>527</v>
      </c>
      <c r="F88" s="22"/>
      <c r="G88" s="22"/>
      <c r="H88" s="22"/>
      <c r="I88" s="22" t="s">
        <v>528</v>
      </c>
      <c r="J88" s="22"/>
      <c r="K88" s="24"/>
      <c r="L88" s="24"/>
      <c r="M88" s="24"/>
      <c r="N88" s="24"/>
      <c r="O88" s="24" t="s">
        <v>45</v>
      </c>
      <c r="P88" s="24" t="s">
        <v>66</v>
      </c>
      <c r="Q88" s="22"/>
      <c r="R88" s="22"/>
      <c r="S88" s="22"/>
      <c r="T88" s="22" t="s">
        <v>58</v>
      </c>
      <c r="U88" s="22">
        <v>14</v>
      </c>
      <c r="V88" s="22" t="s">
        <v>48</v>
      </c>
      <c r="W88" s="22"/>
      <c r="X88" s="22"/>
      <c r="Y88" s="22"/>
      <c r="Z88" s="22"/>
      <c r="AA88" s="22"/>
      <c r="AB88" s="22"/>
      <c r="AC88" s="22"/>
      <c r="AD88" s="22"/>
      <c r="AE88" s="22"/>
      <c r="AF88" s="22"/>
      <c r="AG88" s="22" t="s">
        <v>529</v>
      </c>
      <c r="AH88" s="61" t="s">
        <v>218</v>
      </c>
      <c r="AI88" s="22"/>
    </row>
    <row r="89" spans="1:35" ht="60" customHeight="1">
      <c r="A89" s="36">
        <v>41068</v>
      </c>
      <c r="B89" s="37" t="s">
        <v>103</v>
      </c>
      <c r="C89" s="38" t="s">
        <v>530</v>
      </c>
      <c r="D89" s="37"/>
      <c r="E89" s="37" t="s">
        <v>531</v>
      </c>
      <c r="F89" s="37" t="s">
        <v>532</v>
      </c>
      <c r="G89" s="37" t="s">
        <v>42</v>
      </c>
      <c r="H89" s="37"/>
      <c r="I89" s="37" t="s">
        <v>533</v>
      </c>
      <c r="J89" s="37" t="s">
        <v>56</v>
      </c>
      <c r="K89" s="39"/>
      <c r="L89" s="39"/>
      <c r="M89" s="39"/>
      <c r="N89" s="39"/>
      <c r="O89" s="39"/>
      <c r="P89" s="39" t="s">
        <v>135</v>
      </c>
      <c r="Q89" s="37"/>
      <c r="R89" s="37"/>
      <c r="S89" s="37" t="s">
        <v>534</v>
      </c>
      <c r="T89" s="37" t="s">
        <v>58</v>
      </c>
      <c r="U89" s="37"/>
      <c r="V89" s="37"/>
      <c r="W89" s="37"/>
      <c r="X89" s="37"/>
      <c r="Y89" s="37"/>
      <c r="Z89" s="37"/>
      <c r="AA89" s="37"/>
      <c r="AB89" s="37" t="s">
        <v>535</v>
      </c>
      <c r="AC89" s="37"/>
      <c r="AD89" s="37"/>
      <c r="AE89" s="37"/>
      <c r="AF89" s="37"/>
      <c r="AG89" s="37" t="s">
        <v>536</v>
      </c>
      <c r="AH89" s="37"/>
      <c r="AI89" s="37"/>
    </row>
    <row r="90" spans="1:35" ht="156" customHeight="1">
      <c r="A90" s="36">
        <v>40920</v>
      </c>
      <c r="B90" s="37" t="s">
        <v>103</v>
      </c>
      <c r="C90" s="38" t="s">
        <v>530</v>
      </c>
      <c r="D90" s="37"/>
      <c r="E90" s="37" t="s">
        <v>57</v>
      </c>
      <c r="F90" s="37" t="s">
        <v>537</v>
      </c>
      <c r="G90" s="37" t="s">
        <v>42</v>
      </c>
      <c r="H90" s="37" t="s">
        <v>538</v>
      </c>
      <c r="I90" s="37"/>
      <c r="J90" s="37"/>
      <c r="K90" s="39"/>
      <c r="L90" s="39"/>
      <c r="M90" s="39"/>
      <c r="N90" s="39"/>
      <c r="O90" s="39" t="s">
        <v>65</v>
      </c>
      <c r="P90" s="39" t="s">
        <v>135</v>
      </c>
      <c r="Q90" s="40"/>
      <c r="R90" s="37"/>
      <c r="S90" s="37"/>
      <c r="T90" s="37"/>
      <c r="U90" s="37"/>
      <c r="V90" s="37" t="s">
        <v>259</v>
      </c>
      <c r="W90" s="37"/>
      <c r="X90" s="37"/>
      <c r="Y90" s="37">
        <v>2011</v>
      </c>
      <c r="Z90" s="37">
        <v>2013</v>
      </c>
      <c r="AA90" s="37"/>
      <c r="AB90" s="37" t="s">
        <v>539</v>
      </c>
      <c r="AC90" s="37"/>
      <c r="AD90" s="37"/>
      <c r="AE90" s="37"/>
      <c r="AF90" s="31"/>
      <c r="AG90" s="37" t="s">
        <v>51</v>
      </c>
      <c r="AH90" s="37"/>
      <c r="AI90" s="37"/>
    </row>
    <row r="91" spans="1:35" ht="108" customHeight="1">
      <c r="A91" s="21">
        <v>40730</v>
      </c>
      <c r="B91" s="22" t="s">
        <v>52</v>
      </c>
      <c r="C91" s="23" t="s">
        <v>540</v>
      </c>
      <c r="D91" s="22"/>
      <c r="E91" s="22" t="s">
        <v>541</v>
      </c>
      <c r="F91" s="22"/>
      <c r="G91" s="22" t="s">
        <v>42</v>
      </c>
      <c r="H91" s="22"/>
      <c r="I91" s="22" t="s">
        <v>370</v>
      </c>
      <c r="J91" s="22" t="s">
        <v>56</v>
      </c>
      <c r="K91" s="24"/>
      <c r="L91" s="24"/>
      <c r="M91" s="24"/>
      <c r="N91" s="24"/>
      <c r="O91" s="24" t="s">
        <v>65</v>
      </c>
      <c r="P91" s="24" t="s">
        <v>135</v>
      </c>
      <c r="Q91" s="30">
        <v>660</v>
      </c>
      <c r="R91" s="22" t="s">
        <v>542</v>
      </c>
      <c r="S91" s="22" t="s">
        <v>543</v>
      </c>
      <c r="T91" s="22" t="s">
        <v>58</v>
      </c>
      <c r="U91" s="22">
        <v>4</v>
      </c>
      <c r="V91" s="22"/>
      <c r="W91" s="22" t="s">
        <v>544</v>
      </c>
      <c r="X91" s="22"/>
      <c r="Y91" s="22"/>
      <c r="Z91" s="22"/>
      <c r="AA91" s="22"/>
      <c r="AB91" s="22"/>
      <c r="AC91" s="22"/>
      <c r="AD91" s="22"/>
      <c r="AE91" s="22"/>
      <c r="AF91" s="22"/>
      <c r="AG91" s="22" t="s">
        <v>545</v>
      </c>
      <c r="AH91" s="22" t="s">
        <v>546</v>
      </c>
      <c r="AI91" s="22"/>
    </row>
    <row r="92" spans="1:35" ht="48" customHeight="1">
      <c r="A92" s="36">
        <v>40681</v>
      </c>
      <c r="B92" s="37" t="s">
        <v>52</v>
      </c>
      <c r="C92" s="38" t="s">
        <v>540</v>
      </c>
      <c r="D92" s="37"/>
      <c r="E92" s="37" t="s">
        <v>547</v>
      </c>
      <c r="F92" s="37" t="s">
        <v>548</v>
      </c>
      <c r="G92" s="37" t="s">
        <v>42</v>
      </c>
      <c r="H92" s="37">
        <v>1</v>
      </c>
      <c r="I92" s="37" t="s">
        <v>500</v>
      </c>
      <c r="J92" s="37" t="s">
        <v>56</v>
      </c>
      <c r="K92" s="39"/>
      <c r="L92" s="39"/>
      <c r="M92" s="39"/>
      <c r="N92" s="39"/>
      <c r="O92" s="39" t="s">
        <v>65</v>
      </c>
      <c r="P92" s="39" t="s">
        <v>46</v>
      </c>
      <c r="Q92" s="40">
        <v>370</v>
      </c>
      <c r="R92" s="37" t="s">
        <v>47</v>
      </c>
      <c r="S92" s="37"/>
      <c r="T92" s="37"/>
      <c r="U92" s="37"/>
      <c r="V92" s="37"/>
      <c r="W92" s="37"/>
      <c r="X92" s="37"/>
      <c r="Y92" s="37"/>
      <c r="Z92" s="37">
        <v>2011</v>
      </c>
      <c r="AA92" s="37"/>
      <c r="AB92" s="37"/>
      <c r="AC92" s="37"/>
      <c r="AD92" s="37"/>
      <c r="AE92" s="37"/>
      <c r="AF92" s="37"/>
      <c r="AG92" s="37" t="s">
        <v>549</v>
      </c>
      <c r="AH92" s="37" t="s">
        <v>51</v>
      </c>
      <c r="AI92" s="37"/>
    </row>
    <row r="93" spans="1:35" s="83" customFormat="1" ht="144" customHeight="1">
      <c r="A93" s="21">
        <v>40891</v>
      </c>
      <c r="B93" s="22" t="s">
        <v>52</v>
      </c>
      <c r="C93" s="23" t="s">
        <v>540</v>
      </c>
      <c r="D93" s="22"/>
      <c r="E93" s="22" t="s">
        <v>550</v>
      </c>
      <c r="F93" s="22" t="s">
        <v>551</v>
      </c>
      <c r="G93" s="22" t="s">
        <v>42</v>
      </c>
      <c r="H93" s="22">
        <v>1</v>
      </c>
      <c r="I93" s="22" t="s">
        <v>552</v>
      </c>
      <c r="J93" s="22" t="s">
        <v>56</v>
      </c>
      <c r="K93" s="44"/>
      <c r="L93" s="44"/>
      <c r="M93" s="44"/>
      <c r="N93" s="44"/>
      <c r="O93" s="44" t="s">
        <v>65</v>
      </c>
      <c r="P93" s="44" t="s">
        <v>135</v>
      </c>
      <c r="Q93" s="30"/>
      <c r="R93" s="22" t="s">
        <v>47</v>
      </c>
      <c r="S93" s="22"/>
      <c r="T93" s="22" t="s">
        <v>58</v>
      </c>
      <c r="U93" s="22"/>
      <c r="V93" s="22"/>
      <c r="W93" s="22"/>
      <c r="X93" s="22"/>
      <c r="Y93" s="22"/>
      <c r="Z93" s="22"/>
      <c r="AA93" s="22"/>
      <c r="AB93" s="22" t="s">
        <v>553</v>
      </c>
      <c r="AC93" s="22"/>
      <c r="AD93" s="22"/>
      <c r="AE93" s="22"/>
      <c r="AF93" s="22"/>
      <c r="AG93" s="22"/>
      <c r="AH93" s="22" t="s">
        <v>51</v>
      </c>
      <c r="AI93" s="22"/>
    </row>
    <row r="94" spans="1:35" ht="72" customHeight="1">
      <c r="A94" s="21">
        <v>40891</v>
      </c>
      <c r="B94" s="22" t="s">
        <v>52</v>
      </c>
      <c r="C94" s="23" t="s">
        <v>540</v>
      </c>
      <c r="D94" s="22"/>
      <c r="E94" s="22" t="s">
        <v>554</v>
      </c>
      <c r="F94" s="22" t="s">
        <v>555</v>
      </c>
      <c r="G94" s="22" t="s">
        <v>42</v>
      </c>
      <c r="H94" s="22">
        <v>1</v>
      </c>
      <c r="I94" s="22" t="s">
        <v>556</v>
      </c>
      <c r="J94" s="22" t="s">
        <v>108</v>
      </c>
      <c r="K94" s="44"/>
      <c r="L94" s="44"/>
      <c r="M94" s="44"/>
      <c r="N94" s="44"/>
      <c r="O94" s="44" t="s">
        <v>65</v>
      </c>
      <c r="P94" s="44" t="s">
        <v>135</v>
      </c>
      <c r="Q94" s="30"/>
      <c r="R94" s="22" t="s">
        <v>47</v>
      </c>
      <c r="S94" s="22"/>
      <c r="T94" s="22" t="s">
        <v>58</v>
      </c>
      <c r="U94" s="22"/>
      <c r="V94" s="22"/>
      <c r="W94" s="22"/>
      <c r="X94" s="22"/>
      <c r="Y94" s="22"/>
      <c r="Z94" s="22"/>
      <c r="AA94" s="22"/>
      <c r="AB94" s="22" t="s">
        <v>553</v>
      </c>
      <c r="AC94" s="22"/>
      <c r="AD94" s="22"/>
      <c r="AE94" s="22"/>
      <c r="AF94" s="22"/>
      <c r="AG94" s="22"/>
      <c r="AH94" s="22" t="s">
        <v>51</v>
      </c>
      <c r="AI94" s="22"/>
    </row>
    <row r="95" spans="1:35" ht="132" customHeight="1">
      <c r="A95" s="21">
        <v>40730</v>
      </c>
      <c r="B95" s="22" t="s">
        <v>52</v>
      </c>
      <c r="C95" s="23" t="s">
        <v>557</v>
      </c>
      <c r="D95" s="22"/>
      <c r="E95" s="22" t="s">
        <v>558</v>
      </c>
      <c r="F95" s="22" t="s">
        <v>559</v>
      </c>
      <c r="G95" s="22" t="s">
        <v>42</v>
      </c>
      <c r="H95" s="22"/>
      <c r="I95" s="22" t="s">
        <v>560</v>
      </c>
      <c r="J95" s="22" t="s">
        <v>56</v>
      </c>
      <c r="K95" s="24"/>
      <c r="L95" s="24"/>
      <c r="M95" s="24"/>
      <c r="N95" s="24"/>
      <c r="O95" s="24" t="s">
        <v>65</v>
      </c>
      <c r="P95" s="24" t="s">
        <v>335</v>
      </c>
      <c r="Q95" s="30">
        <v>400</v>
      </c>
      <c r="R95" s="22" t="s">
        <v>542</v>
      </c>
      <c r="S95" s="22"/>
      <c r="T95" s="22" t="s">
        <v>58</v>
      </c>
      <c r="U95" s="22"/>
      <c r="V95" s="22"/>
      <c r="W95" s="22"/>
      <c r="X95" s="22"/>
      <c r="Y95" s="22"/>
      <c r="Z95" s="22"/>
      <c r="AA95" s="22"/>
      <c r="AB95" s="22" t="s">
        <v>561</v>
      </c>
      <c r="AC95" s="22"/>
      <c r="AD95" s="22"/>
      <c r="AE95" s="22"/>
      <c r="AG95" s="22" t="s">
        <v>562</v>
      </c>
      <c r="AH95" s="22" t="s">
        <v>218</v>
      </c>
      <c r="AI95" s="22"/>
    </row>
    <row r="96" spans="1:35" s="31" customFormat="1" ht="132" customHeight="1">
      <c r="A96" s="22"/>
      <c r="B96" s="22" t="s">
        <v>52</v>
      </c>
      <c r="C96" s="23" t="s">
        <v>557</v>
      </c>
      <c r="D96" s="22"/>
      <c r="E96" s="22" t="s">
        <v>563</v>
      </c>
      <c r="F96" s="22"/>
      <c r="G96" s="22"/>
      <c r="H96" s="22"/>
      <c r="I96" s="22"/>
      <c r="J96" s="22"/>
      <c r="K96" s="24"/>
      <c r="L96" s="24"/>
      <c r="M96" s="24"/>
      <c r="N96" s="24"/>
      <c r="O96" s="24" t="s">
        <v>45</v>
      </c>
      <c r="P96" s="24" t="s">
        <v>66</v>
      </c>
      <c r="Q96" s="22"/>
      <c r="R96" s="22" t="s">
        <v>542</v>
      </c>
      <c r="S96" s="22"/>
      <c r="T96" s="22"/>
      <c r="U96" s="22"/>
      <c r="V96" s="22"/>
      <c r="W96" s="22"/>
      <c r="X96" s="22"/>
      <c r="Y96" s="22"/>
      <c r="Z96" s="22"/>
      <c r="AA96" s="22"/>
      <c r="AB96" s="22"/>
      <c r="AC96" s="22"/>
      <c r="AD96" s="22"/>
      <c r="AE96" s="22"/>
      <c r="AF96" s="22"/>
      <c r="AG96" s="22"/>
      <c r="AH96" s="22"/>
      <c r="AI96" s="22"/>
    </row>
    <row r="97" spans="1:35" ht="72" customHeight="1">
      <c r="A97" s="21">
        <v>40730</v>
      </c>
      <c r="B97" s="22" t="s">
        <v>103</v>
      </c>
      <c r="C97" s="23" t="s">
        <v>564</v>
      </c>
      <c r="D97" s="22"/>
      <c r="E97" s="22" t="s">
        <v>565</v>
      </c>
      <c r="F97" s="22" t="s">
        <v>57</v>
      </c>
      <c r="G97" s="22" t="s">
        <v>42</v>
      </c>
      <c r="H97" s="22"/>
      <c r="I97" s="22" t="s">
        <v>566</v>
      </c>
      <c r="J97" s="22" t="s">
        <v>56</v>
      </c>
      <c r="K97" s="24"/>
      <c r="L97" s="24"/>
      <c r="M97" s="24"/>
      <c r="N97" s="24"/>
      <c r="O97" s="24"/>
      <c r="P97" s="24" t="s">
        <v>66</v>
      </c>
      <c r="Q97" s="50" t="s">
        <v>57</v>
      </c>
      <c r="R97" s="22"/>
      <c r="S97" s="22"/>
      <c r="T97" s="22" t="s">
        <v>567</v>
      </c>
      <c r="U97" s="22"/>
      <c r="V97" s="22" t="s">
        <v>58</v>
      </c>
      <c r="W97" s="22"/>
      <c r="X97" s="22"/>
      <c r="Y97" s="22"/>
      <c r="Z97" s="22"/>
      <c r="AA97" s="22"/>
      <c r="AB97" s="22"/>
      <c r="AC97" s="22"/>
      <c r="AD97" s="22"/>
      <c r="AE97" s="22"/>
      <c r="AF97" s="22"/>
      <c r="AG97" s="22" t="s">
        <v>568</v>
      </c>
      <c r="AH97" s="22" t="s">
        <v>218</v>
      </c>
      <c r="AI97" s="22"/>
    </row>
    <row r="98" spans="1:35" ht="60" customHeight="1">
      <c r="A98" s="36">
        <v>41116</v>
      </c>
      <c r="B98" s="37" t="s">
        <v>103</v>
      </c>
      <c r="C98" s="38" t="s">
        <v>564</v>
      </c>
      <c r="D98" s="37"/>
      <c r="E98" s="37" t="s">
        <v>569</v>
      </c>
      <c r="F98" s="37" t="s">
        <v>57</v>
      </c>
      <c r="G98" s="37" t="s">
        <v>42</v>
      </c>
      <c r="H98" s="37"/>
      <c r="I98" s="37" t="s">
        <v>570</v>
      </c>
      <c r="J98" s="37" t="s">
        <v>56</v>
      </c>
      <c r="K98" s="39">
        <v>130</v>
      </c>
      <c r="L98" s="39"/>
      <c r="M98" s="39">
        <v>8</v>
      </c>
      <c r="N98" s="39"/>
      <c r="O98" s="39"/>
      <c r="P98" s="39" t="s">
        <v>57</v>
      </c>
      <c r="Q98" s="84">
        <v>291.7</v>
      </c>
      <c r="R98" s="37" t="s">
        <v>571</v>
      </c>
      <c r="S98" s="37" t="s">
        <v>572</v>
      </c>
      <c r="T98" s="37" t="s">
        <v>57</v>
      </c>
      <c r="U98" s="37"/>
      <c r="V98" s="37" t="s">
        <v>573</v>
      </c>
      <c r="W98" s="37"/>
      <c r="X98" s="37"/>
      <c r="Y98" s="37"/>
      <c r="Z98" s="37">
        <v>2016</v>
      </c>
      <c r="AA98" s="37"/>
      <c r="AB98" s="37" t="s">
        <v>574</v>
      </c>
      <c r="AC98" s="37" t="s">
        <v>575</v>
      </c>
      <c r="AD98" s="37" t="s">
        <v>576</v>
      </c>
      <c r="AE98" s="37" t="s">
        <v>57</v>
      </c>
      <c r="AF98" s="37"/>
      <c r="AG98" s="37" t="s">
        <v>577</v>
      </c>
      <c r="AH98" s="37" t="s">
        <v>51</v>
      </c>
      <c r="AI98" s="37"/>
    </row>
    <row r="99" spans="1:35" ht="24" customHeight="1">
      <c r="A99" s="21">
        <v>41190</v>
      </c>
      <c r="B99" s="22" t="s">
        <v>52</v>
      </c>
      <c r="C99" s="23" t="s">
        <v>578</v>
      </c>
      <c r="D99" s="22"/>
      <c r="E99" s="22" t="s">
        <v>579</v>
      </c>
      <c r="F99" s="22"/>
      <c r="G99" s="22" t="s">
        <v>42</v>
      </c>
      <c r="H99" s="22"/>
      <c r="I99" s="34" t="s">
        <v>580</v>
      </c>
      <c r="J99" s="34" t="s">
        <v>56</v>
      </c>
      <c r="K99" s="24"/>
      <c r="L99" s="24"/>
      <c r="M99" s="24"/>
      <c r="N99" s="24"/>
      <c r="O99" s="24"/>
      <c r="P99" s="24" t="s">
        <v>581</v>
      </c>
      <c r="Q99" s="30">
        <v>556</v>
      </c>
      <c r="R99" s="22" t="s">
        <v>47</v>
      </c>
      <c r="S99" s="22"/>
      <c r="T99" s="22" t="s">
        <v>58</v>
      </c>
      <c r="U99" s="22"/>
      <c r="V99" s="22"/>
      <c r="W99" s="22"/>
      <c r="X99" s="22"/>
      <c r="Y99" s="22">
        <v>2013</v>
      </c>
      <c r="Z99" s="22">
        <v>2018</v>
      </c>
      <c r="AA99" s="22"/>
      <c r="AB99" s="22" t="s">
        <v>582</v>
      </c>
      <c r="AC99" s="22"/>
      <c r="AD99" s="22"/>
      <c r="AE99" s="22"/>
      <c r="AF99" s="51" t="s">
        <v>583</v>
      </c>
      <c r="AG99" s="22" t="s">
        <v>584</v>
      </c>
      <c r="AH99" s="22" t="s">
        <v>585</v>
      </c>
      <c r="AI99" s="22"/>
    </row>
    <row r="100" spans="1:35" ht="168" customHeight="1">
      <c r="A100" s="21">
        <v>40763</v>
      </c>
      <c r="B100" s="22" t="s">
        <v>103</v>
      </c>
      <c r="C100" s="23" t="s">
        <v>586</v>
      </c>
      <c r="D100" s="22" t="s">
        <v>587</v>
      </c>
      <c r="E100" s="22" t="s">
        <v>588</v>
      </c>
      <c r="F100" s="22" t="s">
        <v>589</v>
      </c>
      <c r="G100" s="22" t="s">
        <v>42</v>
      </c>
      <c r="H100" s="22"/>
      <c r="I100" s="22" t="s">
        <v>450</v>
      </c>
      <c r="J100" s="22" t="s">
        <v>56</v>
      </c>
      <c r="K100" s="24"/>
      <c r="L100" s="24"/>
      <c r="M100" s="24"/>
      <c r="N100" s="24"/>
      <c r="O100" s="24"/>
      <c r="P100" s="24" t="s">
        <v>66</v>
      </c>
      <c r="Q100" s="30">
        <v>270</v>
      </c>
      <c r="R100" s="22"/>
      <c r="S100" s="22" t="s">
        <v>590</v>
      </c>
      <c r="T100" s="22" t="s">
        <v>48</v>
      </c>
      <c r="U100" s="22"/>
      <c r="V100" s="22"/>
      <c r="W100" s="22"/>
      <c r="X100" s="22"/>
      <c r="Y100" s="25">
        <v>40664</v>
      </c>
      <c r="Z100" s="22">
        <v>2014</v>
      </c>
      <c r="AA100" s="22"/>
      <c r="AB100" s="22"/>
      <c r="AC100" s="22"/>
      <c r="AD100" s="22"/>
      <c r="AE100" s="22"/>
      <c r="AF100" s="22"/>
      <c r="AG100" s="22" t="s">
        <v>591</v>
      </c>
      <c r="AH100" s="22" t="s">
        <v>51</v>
      </c>
      <c r="AI100" s="22"/>
    </row>
    <row r="101" spans="1:35" ht="48" customHeight="1">
      <c r="A101" s="21">
        <v>40927</v>
      </c>
      <c r="B101" s="22" t="s">
        <v>103</v>
      </c>
      <c r="C101" s="23" t="s">
        <v>586</v>
      </c>
      <c r="D101" s="22"/>
      <c r="E101" s="22" t="s">
        <v>592</v>
      </c>
      <c r="F101" s="22" t="s">
        <v>593</v>
      </c>
      <c r="G101" s="22" t="s">
        <v>42</v>
      </c>
      <c r="H101" s="22"/>
      <c r="I101" s="22" t="s">
        <v>594</v>
      </c>
      <c r="J101" s="22" t="s">
        <v>56</v>
      </c>
      <c r="K101" s="24"/>
      <c r="L101" s="24"/>
      <c r="M101" s="24"/>
      <c r="N101" s="24"/>
      <c r="O101" s="24"/>
      <c r="P101" s="24" t="s">
        <v>135</v>
      </c>
      <c r="Q101" s="30">
        <v>552</v>
      </c>
      <c r="R101" s="22" t="s">
        <v>595</v>
      </c>
      <c r="S101" s="22"/>
      <c r="T101" s="22"/>
      <c r="U101" s="22"/>
      <c r="V101" s="22" t="s">
        <v>57</v>
      </c>
      <c r="W101" s="22"/>
      <c r="X101" s="22"/>
      <c r="Y101" s="22"/>
      <c r="Z101" s="22"/>
      <c r="AA101" s="22"/>
      <c r="AB101" s="22"/>
      <c r="AC101" s="22"/>
      <c r="AD101" s="22"/>
      <c r="AE101" s="22"/>
      <c r="AF101" s="22"/>
      <c r="AG101" s="22" t="s">
        <v>596</v>
      </c>
      <c r="AH101" s="22" t="s">
        <v>51</v>
      </c>
      <c r="AI101" s="22"/>
    </row>
    <row r="102" spans="1:35" s="31" customFormat="1" ht="132">
      <c r="A102" s="21">
        <v>40679</v>
      </c>
      <c r="B102" s="22" t="s">
        <v>103</v>
      </c>
      <c r="C102" s="23" t="s">
        <v>586</v>
      </c>
      <c r="D102" s="22"/>
      <c r="E102" s="22" t="s">
        <v>597</v>
      </c>
      <c r="F102" s="22" t="s">
        <v>593</v>
      </c>
      <c r="G102" s="22" t="s">
        <v>42</v>
      </c>
      <c r="H102" s="22"/>
      <c r="I102" s="22" t="s">
        <v>598</v>
      </c>
      <c r="J102" s="22" t="s">
        <v>44</v>
      </c>
      <c r="K102" s="24"/>
      <c r="L102" s="24"/>
      <c r="M102" s="24"/>
      <c r="N102" s="24"/>
      <c r="O102" s="24"/>
      <c r="P102" s="24" t="s">
        <v>135</v>
      </c>
      <c r="Q102" s="30">
        <v>36.7</v>
      </c>
      <c r="R102" s="22" t="s">
        <v>595</v>
      </c>
      <c r="S102" s="22"/>
      <c r="T102" s="22"/>
      <c r="U102" s="22"/>
      <c r="V102" s="22" t="s">
        <v>57</v>
      </c>
      <c r="W102" s="22"/>
      <c r="X102" s="22"/>
      <c r="Y102" s="22"/>
      <c r="Z102" s="22"/>
      <c r="AA102" s="22"/>
      <c r="AB102" s="22"/>
      <c r="AC102" s="22"/>
      <c r="AD102" s="22"/>
      <c r="AE102" s="22"/>
      <c r="AF102" s="22"/>
      <c r="AG102" s="22" t="s">
        <v>599</v>
      </c>
      <c r="AH102" s="22" t="s">
        <v>57</v>
      </c>
      <c r="AI102" s="22"/>
    </row>
    <row r="103" spans="1:35" ht="108" customHeight="1">
      <c r="A103" s="36">
        <v>40949</v>
      </c>
      <c r="B103" s="37" t="s">
        <v>103</v>
      </c>
      <c r="C103" s="38" t="s">
        <v>586</v>
      </c>
      <c r="D103" s="37" t="s">
        <v>600</v>
      </c>
      <c r="E103" s="37" t="s">
        <v>601</v>
      </c>
      <c r="F103" s="37" t="s">
        <v>602</v>
      </c>
      <c r="G103" s="37" t="s">
        <v>42</v>
      </c>
      <c r="H103" s="37"/>
      <c r="I103" s="37" t="s">
        <v>603</v>
      </c>
      <c r="J103" s="37" t="s">
        <v>56</v>
      </c>
      <c r="K103" s="39"/>
      <c r="L103" s="39"/>
      <c r="M103" s="39"/>
      <c r="N103" s="39"/>
      <c r="O103" s="39"/>
      <c r="P103" s="39" t="s">
        <v>135</v>
      </c>
      <c r="Q103" s="40">
        <v>672</v>
      </c>
      <c r="R103" s="37" t="s">
        <v>604</v>
      </c>
      <c r="S103" s="37"/>
      <c r="T103" s="37" t="s">
        <v>178</v>
      </c>
      <c r="U103" s="37"/>
      <c r="V103" s="37" t="s">
        <v>57</v>
      </c>
      <c r="W103" s="37" t="s">
        <v>590</v>
      </c>
      <c r="X103" s="37"/>
      <c r="Y103" s="46">
        <v>40756</v>
      </c>
      <c r="Z103" s="37">
        <v>2015</v>
      </c>
      <c r="AA103" s="37"/>
      <c r="AB103" s="37"/>
      <c r="AC103" s="37"/>
      <c r="AD103" s="37" t="s">
        <v>605</v>
      </c>
      <c r="AE103" s="37"/>
      <c r="AF103" s="37"/>
      <c r="AG103" s="37" t="s">
        <v>606</v>
      </c>
      <c r="AH103" s="58" t="s">
        <v>51</v>
      </c>
      <c r="AI103" s="37"/>
    </row>
    <row r="104" spans="1:35" ht="117" customHeight="1">
      <c r="A104" s="36">
        <v>41186</v>
      </c>
      <c r="B104" s="37" t="s">
        <v>103</v>
      </c>
      <c r="C104" s="38" t="s">
        <v>586</v>
      </c>
      <c r="D104" s="37"/>
      <c r="E104" s="37" t="s">
        <v>607</v>
      </c>
      <c r="F104" s="37" t="s">
        <v>608</v>
      </c>
      <c r="G104" s="37" t="s">
        <v>42</v>
      </c>
      <c r="H104" s="37"/>
      <c r="I104" s="37" t="s">
        <v>333</v>
      </c>
      <c r="J104" s="37" t="s">
        <v>56</v>
      </c>
      <c r="K104" s="39"/>
      <c r="L104" s="39"/>
      <c r="M104" s="39"/>
      <c r="N104" s="39"/>
      <c r="O104" s="39"/>
      <c r="P104" s="39" t="s">
        <v>66</v>
      </c>
      <c r="Q104" s="40">
        <v>2300</v>
      </c>
      <c r="R104" s="37" t="s">
        <v>609</v>
      </c>
      <c r="S104" s="37" t="s">
        <v>58</v>
      </c>
      <c r="T104" s="37" t="s">
        <v>58</v>
      </c>
      <c r="U104" s="37">
        <v>14</v>
      </c>
      <c r="V104" s="37" t="s">
        <v>57</v>
      </c>
      <c r="W104" s="37"/>
      <c r="X104" s="37"/>
      <c r="Y104" s="37"/>
      <c r="Z104" s="37"/>
      <c r="AA104" s="37"/>
      <c r="AB104" s="37"/>
      <c r="AC104" s="37"/>
      <c r="AD104" s="37" t="s">
        <v>610</v>
      </c>
      <c r="AE104" s="37"/>
      <c r="AF104" s="37"/>
      <c r="AG104" s="37" t="s">
        <v>611</v>
      </c>
      <c r="AH104" s="37" t="s">
        <v>51</v>
      </c>
      <c r="AI104" s="37"/>
    </row>
    <row r="105" spans="1:35" s="85" customFormat="1" ht="144" customHeight="1">
      <c r="A105" s="21">
        <v>40927</v>
      </c>
      <c r="B105" s="22" t="s">
        <v>103</v>
      </c>
      <c r="C105" s="23" t="s">
        <v>586</v>
      </c>
      <c r="D105" s="22"/>
      <c r="E105" s="22" t="s">
        <v>612</v>
      </c>
      <c r="F105" s="22"/>
      <c r="G105" s="22" t="s">
        <v>42</v>
      </c>
      <c r="H105" s="22"/>
      <c r="I105" s="22" t="s">
        <v>580</v>
      </c>
      <c r="J105" s="22" t="s">
        <v>56</v>
      </c>
      <c r="K105" s="24"/>
      <c r="L105" s="24"/>
      <c r="M105" s="24"/>
      <c r="N105" s="24"/>
      <c r="O105" s="24" t="s">
        <v>65</v>
      </c>
      <c r="P105" s="24" t="s">
        <v>135</v>
      </c>
      <c r="Q105" s="30">
        <v>447</v>
      </c>
      <c r="R105" s="22" t="s">
        <v>136</v>
      </c>
      <c r="S105" s="22"/>
      <c r="T105" s="22" t="s">
        <v>613</v>
      </c>
      <c r="U105" s="22"/>
      <c r="V105" s="22"/>
      <c r="W105" s="22"/>
      <c r="X105" s="22"/>
      <c r="Y105" s="22"/>
      <c r="Z105" s="22"/>
      <c r="AA105" s="22"/>
      <c r="AB105" s="22" t="s">
        <v>614</v>
      </c>
      <c r="AC105" s="22"/>
      <c r="AD105" s="22"/>
      <c r="AE105" s="22"/>
      <c r="AF105" s="22"/>
      <c r="AG105" s="22" t="s">
        <v>615</v>
      </c>
      <c r="AH105" s="22" t="s">
        <v>51</v>
      </c>
      <c r="AI105" s="22"/>
    </row>
    <row r="106" spans="1:35" ht="48">
      <c r="A106" s="21">
        <v>41088</v>
      </c>
      <c r="B106" s="22" t="s">
        <v>103</v>
      </c>
      <c r="C106" s="23" t="s">
        <v>586</v>
      </c>
      <c r="D106" s="22" t="s">
        <v>616</v>
      </c>
      <c r="E106" s="22" t="s">
        <v>617</v>
      </c>
      <c r="F106" s="22"/>
      <c r="G106" s="22" t="s">
        <v>42</v>
      </c>
      <c r="H106" s="22"/>
      <c r="I106" s="22" t="s">
        <v>618</v>
      </c>
      <c r="J106" s="22" t="s">
        <v>56</v>
      </c>
      <c r="K106" s="24"/>
      <c r="L106" s="24"/>
      <c r="M106" s="24"/>
      <c r="N106" s="24"/>
      <c r="O106" s="24" t="s">
        <v>65</v>
      </c>
      <c r="P106" s="24" t="s">
        <v>135</v>
      </c>
      <c r="Q106" s="30">
        <v>210</v>
      </c>
      <c r="R106" s="22" t="s">
        <v>136</v>
      </c>
      <c r="S106" s="22"/>
      <c r="T106" s="22" t="s">
        <v>259</v>
      </c>
      <c r="U106" s="22"/>
      <c r="V106" s="22"/>
      <c r="W106" s="22"/>
      <c r="X106" s="22"/>
      <c r="Y106" s="22">
        <v>2012</v>
      </c>
      <c r="Z106" s="22">
        <v>2015</v>
      </c>
      <c r="AA106" s="22"/>
      <c r="AB106" s="22"/>
      <c r="AC106" s="22" t="s">
        <v>619</v>
      </c>
      <c r="AD106" s="22"/>
      <c r="AE106" s="22"/>
      <c r="AF106" s="22"/>
      <c r="AG106" s="22"/>
      <c r="AH106" s="22" t="s">
        <v>620</v>
      </c>
      <c r="AI106" s="22"/>
    </row>
    <row r="107" spans="1:35" s="31" customFormat="1" ht="204" customHeight="1">
      <c r="A107" s="21">
        <v>40814</v>
      </c>
      <c r="B107" s="22" t="s">
        <v>103</v>
      </c>
      <c r="C107" s="23" t="s">
        <v>586</v>
      </c>
      <c r="D107" s="22" t="s">
        <v>621</v>
      </c>
      <c r="E107" s="22" t="s">
        <v>622</v>
      </c>
      <c r="F107" s="22"/>
      <c r="G107" s="22" t="s">
        <v>42</v>
      </c>
      <c r="H107" s="22"/>
      <c r="I107" s="22" t="s">
        <v>623</v>
      </c>
      <c r="J107" s="22" t="s">
        <v>44</v>
      </c>
      <c r="K107" s="24"/>
      <c r="L107" s="24"/>
      <c r="M107" s="24"/>
      <c r="N107" s="24"/>
      <c r="O107" s="24" t="s">
        <v>45</v>
      </c>
      <c r="P107" s="24" t="s">
        <v>335</v>
      </c>
      <c r="Q107" s="30"/>
      <c r="R107" s="22" t="s">
        <v>136</v>
      </c>
      <c r="S107" s="22"/>
      <c r="T107" s="22"/>
      <c r="U107" s="22"/>
      <c r="V107" s="22"/>
      <c r="W107" s="22"/>
      <c r="X107" s="22"/>
      <c r="Y107" s="22"/>
      <c r="Z107" s="22"/>
      <c r="AA107" s="22"/>
      <c r="AB107" s="22"/>
      <c r="AC107" s="22" t="s">
        <v>624</v>
      </c>
      <c r="AD107" s="22"/>
      <c r="AE107" s="22"/>
      <c r="AF107" s="22"/>
      <c r="AG107" s="22" t="s">
        <v>625</v>
      </c>
      <c r="AH107" s="22" t="s">
        <v>51</v>
      </c>
      <c r="AI107" s="22"/>
    </row>
    <row r="108" spans="1:35" s="86" customFormat="1" ht="48" customHeight="1">
      <c r="A108" s="21">
        <v>40814</v>
      </c>
      <c r="B108" s="22" t="s">
        <v>103</v>
      </c>
      <c r="C108" s="23" t="s">
        <v>586</v>
      </c>
      <c r="D108" s="22" t="s">
        <v>626</v>
      </c>
      <c r="E108" s="22" t="s">
        <v>627</v>
      </c>
      <c r="F108" s="22"/>
      <c r="G108" s="22" t="s">
        <v>42</v>
      </c>
      <c r="H108" s="22"/>
      <c r="I108" s="22" t="s">
        <v>566</v>
      </c>
      <c r="J108" s="22" t="s">
        <v>56</v>
      </c>
      <c r="K108" s="24"/>
      <c r="L108" s="24"/>
      <c r="M108" s="24"/>
      <c r="N108" s="24"/>
      <c r="O108" s="24" t="s">
        <v>45</v>
      </c>
      <c r="P108" s="24" t="s">
        <v>135</v>
      </c>
      <c r="Q108" s="30"/>
      <c r="R108" s="22" t="s">
        <v>136</v>
      </c>
      <c r="S108" s="22"/>
      <c r="T108" s="22"/>
      <c r="U108" s="22"/>
      <c r="V108" s="22"/>
      <c r="W108" s="22"/>
      <c r="X108" s="22"/>
      <c r="Y108" s="22"/>
      <c r="Z108" s="22"/>
      <c r="AA108" s="22"/>
      <c r="AB108" s="22"/>
      <c r="AC108" s="22" t="s">
        <v>628</v>
      </c>
      <c r="AD108" s="22"/>
      <c r="AE108" s="22"/>
      <c r="AF108" s="26"/>
      <c r="AG108" s="22"/>
      <c r="AH108" s="22" t="s">
        <v>51</v>
      </c>
      <c r="AI108" s="22"/>
    </row>
    <row r="109" spans="1:35" s="83" customFormat="1" ht="300" customHeight="1">
      <c r="A109" s="21">
        <v>40814</v>
      </c>
      <c r="B109" s="22" t="s">
        <v>103</v>
      </c>
      <c r="C109" s="23" t="s">
        <v>586</v>
      </c>
      <c r="D109" s="22"/>
      <c r="E109" s="22" t="s">
        <v>629</v>
      </c>
      <c r="F109" s="22"/>
      <c r="G109" s="22" t="s">
        <v>42</v>
      </c>
      <c r="H109" s="22">
        <v>1</v>
      </c>
      <c r="I109" s="22" t="s">
        <v>630</v>
      </c>
      <c r="J109" s="22" t="s">
        <v>44</v>
      </c>
      <c r="K109" s="24"/>
      <c r="L109" s="24"/>
      <c r="M109" s="24"/>
      <c r="N109" s="24"/>
      <c r="O109" s="24"/>
      <c r="P109" s="24"/>
      <c r="Q109" s="30"/>
      <c r="R109" s="22" t="s">
        <v>136</v>
      </c>
      <c r="S109" s="22"/>
      <c r="T109" s="22"/>
      <c r="U109" s="22"/>
      <c r="V109" s="22"/>
      <c r="W109" s="22"/>
      <c r="X109" s="22"/>
      <c r="Y109" s="22"/>
      <c r="Z109" s="22"/>
      <c r="AA109" s="22"/>
      <c r="AB109" s="22"/>
      <c r="AC109" s="22"/>
      <c r="AD109" s="22"/>
      <c r="AE109" s="22"/>
      <c r="AF109" s="22"/>
      <c r="AG109" s="22" t="s">
        <v>615</v>
      </c>
      <c r="AH109" s="22"/>
      <c r="AI109" s="22"/>
    </row>
    <row r="110" spans="1:35" ht="48">
      <c r="A110" s="36">
        <v>40777</v>
      </c>
      <c r="B110" s="37" t="s">
        <v>103</v>
      </c>
      <c r="C110" s="38" t="s">
        <v>586</v>
      </c>
      <c r="D110" s="37"/>
      <c r="E110" s="37" t="s">
        <v>631</v>
      </c>
      <c r="F110" s="37" t="s">
        <v>632</v>
      </c>
      <c r="G110" s="37" t="s">
        <v>42</v>
      </c>
      <c r="H110" s="37"/>
      <c r="I110" s="37" t="s">
        <v>265</v>
      </c>
      <c r="J110" s="37" t="s">
        <v>56</v>
      </c>
      <c r="K110" s="39"/>
      <c r="L110" s="39"/>
      <c r="M110" s="39"/>
      <c r="N110" s="39"/>
      <c r="O110" s="39" t="s">
        <v>57</v>
      </c>
      <c r="P110" s="39" t="s">
        <v>135</v>
      </c>
      <c r="Q110" s="40">
        <v>2690</v>
      </c>
      <c r="R110" s="37" t="s">
        <v>47</v>
      </c>
      <c r="S110" s="37"/>
      <c r="T110" s="37" t="s">
        <v>633</v>
      </c>
      <c r="U110" s="37"/>
      <c r="V110" s="37"/>
      <c r="W110" s="37"/>
      <c r="X110" s="37"/>
      <c r="Y110" s="37"/>
      <c r="Z110" s="37"/>
      <c r="AA110" s="37"/>
      <c r="AB110" s="37"/>
      <c r="AC110" s="37"/>
      <c r="AD110" s="37"/>
      <c r="AE110" s="37"/>
      <c r="AF110" s="37"/>
      <c r="AG110" s="37" t="s">
        <v>634</v>
      </c>
      <c r="AH110" s="37" t="s">
        <v>51</v>
      </c>
      <c r="AI110" s="37"/>
    </row>
    <row r="111" spans="1:35" ht="72" customHeight="1">
      <c r="A111" s="21">
        <v>41212</v>
      </c>
      <c r="B111" s="22" t="s">
        <v>52</v>
      </c>
      <c r="C111" s="23" t="s">
        <v>635</v>
      </c>
      <c r="D111" s="22"/>
      <c r="E111" s="22" t="s">
        <v>636</v>
      </c>
      <c r="F111" s="22" t="s">
        <v>57</v>
      </c>
      <c r="G111" s="22" t="s">
        <v>42</v>
      </c>
      <c r="H111" s="22"/>
      <c r="I111" s="22" t="s">
        <v>500</v>
      </c>
      <c r="J111" s="22" t="s">
        <v>56</v>
      </c>
      <c r="K111" s="24"/>
      <c r="L111" s="24"/>
      <c r="M111" s="24"/>
      <c r="N111" s="24"/>
      <c r="O111" s="24" t="s">
        <v>65</v>
      </c>
      <c r="P111" s="24" t="s">
        <v>46</v>
      </c>
      <c r="Q111" s="30">
        <v>257</v>
      </c>
      <c r="R111" s="22" t="s">
        <v>637</v>
      </c>
      <c r="S111" s="22"/>
      <c r="T111" s="22" t="s">
        <v>58</v>
      </c>
      <c r="U111" s="22"/>
      <c r="V111" s="22"/>
      <c r="W111" s="22"/>
      <c r="X111" s="22" t="s">
        <v>638</v>
      </c>
      <c r="Y111" s="22">
        <v>2007</v>
      </c>
      <c r="Z111" s="22">
        <v>2011</v>
      </c>
      <c r="AA111" s="25">
        <v>40817</v>
      </c>
      <c r="AB111" s="22" t="s">
        <v>639</v>
      </c>
      <c r="AC111" s="22"/>
      <c r="AD111" s="22"/>
      <c r="AE111" s="22"/>
      <c r="AF111" s="22"/>
      <c r="AG111" s="22" t="s">
        <v>640</v>
      </c>
      <c r="AH111" s="61" t="s">
        <v>641</v>
      </c>
      <c r="AI111" s="22"/>
    </row>
    <row r="112" spans="1:35" s="83" customFormat="1" ht="48" customHeight="1">
      <c r="A112" s="21">
        <v>40920</v>
      </c>
      <c r="B112" s="22" t="s">
        <v>52</v>
      </c>
      <c r="C112" s="23" t="s">
        <v>635</v>
      </c>
      <c r="D112" s="22"/>
      <c r="E112" s="22"/>
      <c r="F112" s="22"/>
      <c r="G112" s="22" t="s">
        <v>145</v>
      </c>
      <c r="H112" s="22"/>
      <c r="I112" s="22" t="s">
        <v>57</v>
      </c>
      <c r="J112" s="22" t="s">
        <v>56</v>
      </c>
      <c r="K112" s="24"/>
      <c r="L112" s="24"/>
      <c r="M112" s="24"/>
      <c r="N112" s="24"/>
      <c r="O112" s="24" t="s">
        <v>45</v>
      </c>
      <c r="P112" s="24" t="s">
        <v>135</v>
      </c>
      <c r="Q112" s="30">
        <v>236</v>
      </c>
      <c r="R112" s="22" t="s">
        <v>642</v>
      </c>
      <c r="S112" s="22"/>
      <c r="T112" s="22"/>
      <c r="U112" s="22"/>
      <c r="V112" s="22" t="s">
        <v>58</v>
      </c>
      <c r="W112" s="22"/>
      <c r="X112" s="22"/>
      <c r="Y112" s="22"/>
      <c r="Z112" s="22"/>
      <c r="AA112" s="22"/>
      <c r="AB112" s="22" t="s">
        <v>643</v>
      </c>
      <c r="AC112" s="22" t="s">
        <v>644</v>
      </c>
      <c r="AD112" s="22"/>
      <c r="AE112" s="22"/>
      <c r="AF112" s="22"/>
      <c r="AG112" s="22"/>
      <c r="AH112" s="22" t="s">
        <v>51</v>
      </c>
      <c r="AI112" s="22"/>
    </row>
    <row r="113" spans="1:35" ht="120" customHeight="1">
      <c r="A113" s="21">
        <v>40679</v>
      </c>
      <c r="B113" s="22" t="s">
        <v>52</v>
      </c>
      <c r="C113" s="23" t="s">
        <v>645</v>
      </c>
      <c r="D113" s="22"/>
      <c r="E113" s="22" t="s">
        <v>646</v>
      </c>
      <c r="F113" s="22" t="s">
        <v>647</v>
      </c>
      <c r="G113" s="22" t="s">
        <v>42</v>
      </c>
      <c r="H113" s="22"/>
      <c r="I113" s="22" t="s">
        <v>648</v>
      </c>
      <c r="J113" s="22" t="s">
        <v>56</v>
      </c>
      <c r="K113" s="24"/>
      <c r="L113" s="24"/>
      <c r="M113" s="24"/>
      <c r="N113" s="24"/>
      <c r="O113" s="24"/>
      <c r="P113" s="24" t="s">
        <v>135</v>
      </c>
      <c r="Q113" s="30">
        <v>1750</v>
      </c>
      <c r="R113" s="22" t="s">
        <v>649</v>
      </c>
      <c r="S113" s="22" t="s">
        <v>650</v>
      </c>
      <c r="T113" s="22" t="s">
        <v>58</v>
      </c>
      <c r="U113" s="22"/>
      <c r="V113" s="22"/>
      <c r="W113" s="22"/>
      <c r="X113" s="22"/>
      <c r="Y113" s="22"/>
      <c r="Z113" s="22"/>
      <c r="AA113" s="22"/>
      <c r="AB113" s="22"/>
      <c r="AC113" s="22"/>
      <c r="AD113" s="22" t="s">
        <v>651</v>
      </c>
      <c r="AE113" s="22"/>
      <c r="AF113" s="22"/>
      <c r="AG113" s="22" t="s">
        <v>652</v>
      </c>
      <c r="AH113" s="22" t="s">
        <v>51</v>
      </c>
      <c r="AI113" s="22"/>
    </row>
    <row r="114" spans="1:35" ht="120" customHeight="1">
      <c r="A114" s="21">
        <v>41186</v>
      </c>
      <c r="B114" s="22" t="s">
        <v>52</v>
      </c>
      <c r="C114" s="23" t="s">
        <v>645</v>
      </c>
      <c r="D114" s="22"/>
      <c r="E114" s="22" t="s">
        <v>653</v>
      </c>
      <c r="F114" s="22"/>
      <c r="G114" s="22" t="s">
        <v>42</v>
      </c>
      <c r="H114" s="22"/>
      <c r="I114" s="22" t="s">
        <v>654</v>
      </c>
      <c r="J114" s="22" t="s">
        <v>56</v>
      </c>
      <c r="K114" s="24">
        <v>110</v>
      </c>
      <c r="L114" s="24"/>
      <c r="M114" s="24"/>
      <c r="N114" s="24"/>
      <c r="O114" s="24"/>
      <c r="P114" s="24" t="s">
        <v>66</v>
      </c>
      <c r="Q114" s="30">
        <v>408</v>
      </c>
      <c r="R114" s="22"/>
      <c r="S114" s="34" t="s">
        <v>655</v>
      </c>
      <c r="T114" s="22" t="s">
        <v>178</v>
      </c>
      <c r="U114" s="22"/>
      <c r="V114" s="22"/>
      <c r="W114" s="22"/>
      <c r="X114" s="22"/>
      <c r="Y114" s="22"/>
      <c r="Z114" s="22" t="s">
        <v>656</v>
      </c>
      <c r="AA114" s="22"/>
      <c r="AB114" s="22"/>
      <c r="AC114" s="22"/>
      <c r="AD114" s="22"/>
      <c r="AE114" s="22"/>
      <c r="AF114" s="22"/>
      <c r="AG114" s="22" t="s">
        <v>657</v>
      </c>
      <c r="AH114" s="87" t="s">
        <v>51</v>
      </c>
      <c r="AI114" s="22"/>
    </row>
    <row r="115" spans="1:35" ht="108" customHeight="1">
      <c r="A115" s="21">
        <v>41212</v>
      </c>
      <c r="B115" s="22" t="s">
        <v>52</v>
      </c>
      <c r="C115" s="23" t="s">
        <v>645</v>
      </c>
      <c r="D115" s="34"/>
      <c r="E115" s="34" t="s">
        <v>658</v>
      </c>
      <c r="F115" s="22" t="s">
        <v>57</v>
      </c>
      <c r="G115" s="22" t="s">
        <v>42</v>
      </c>
      <c r="H115" s="88">
        <v>5</v>
      </c>
      <c r="I115" s="22" t="s">
        <v>659</v>
      </c>
      <c r="J115" s="22" t="s">
        <v>56</v>
      </c>
      <c r="K115" s="24"/>
      <c r="L115" s="24"/>
      <c r="M115" s="24"/>
      <c r="N115" s="24"/>
      <c r="O115" s="24"/>
      <c r="P115" s="24" t="s">
        <v>660</v>
      </c>
      <c r="Q115" s="30">
        <v>555</v>
      </c>
      <c r="R115" s="22" t="s">
        <v>661</v>
      </c>
      <c r="S115" s="22" t="s">
        <v>655</v>
      </c>
      <c r="T115" s="22" t="s">
        <v>58</v>
      </c>
      <c r="U115" s="22"/>
      <c r="V115" s="22"/>
      <c r="W115" s="22"/>
      <c r="X115" s="22"/>
      <c r="Y115" s="22"/>
      <c r="Z115" s="22"/>
      <c r="AA115" s="22"/>
      <c r="AB115" s="22" t="s">
        <v>662</v>
      </c>
      <c r="AC115" s="22"/>
      <c r="AD115" s="22"/>
      <c r="AE115" s="22"/>
      <c r="AF115" s="22"/>
      <c r="AG115" s="22" t="s">
        <v>663</v>
      </c>
      <c r="AH115" s="87" t="s">
        <v>51</v>
      </c>
      <c r="AI115" s="22"/>
    </row>
    <row r="116" spans="1:35" ht="180" customHeight="1">
      <c r="A116" s="22"/>
      <c r="B116" s="22" t="s">
        <v>52</v>
      </c>
      <c r="C116" s="23" t="s">
        <v>645</v>
      </c>
      <c r="D116" s="22"/>
      <c r="E116" s="22" t="s">
        <v>664</v>
      </c>
      <c r="F116" s="22" t="s">
        <v>665</v>
      </c>
      <c r="G116" s="22" t="s">
        <v>42</v>
      </c>
      <c r="H116" s="22"/>
      <c r="I116" s="22" t="s">
        <v>666</v>
      </c>
      <c r="J116" s="22" t="s">
        <v>56</v>
      </c>
      <c r="K116" s="24"/>
      <c r="L116" s="24"/>
      <c r="M116" s="24"/>
      <c r="N116" s="24"/>
      <c r="O116" s="24" t="s">
        <v>45</v>
      </c>
      <c r="P116" s="24" t="s">
        <v>135</v>
      </c>
      <c r="Q116" s="22"/>
      <c r="R116" s="22"/>
      <c r="S116" s="22" t="s">
        <v>655</v>
      </c>
      <c r="T116" s="22" t="s">
        <v>667</v>
      </c>
      <c r="U116" s="22"/>
      <c r="V116" s="22" t="s">
        <v>668</v>
      </c>
      <c r="W116" s="22"/>
      <c r="X116" s="22"/>
      <c r="Y116" s="22"/>
      <c r="Z116" s="22"/>
      <c r="AA116" s="22"/>
      <c r="AB116" s="22"/>
      <c r="AC116" s="22"/>
      <c r="AD116" s="22" t="s">
        <v>669</v>
      </c>
      <c r="AE116" s="22"/>
      <c r="AF116" s="22"/>
      <c r="AG116" s="89" t="s">
        <v>670</v>
      </c>
      <c r="AH116" s="22" t="s">
        <v>51</v>
      </c>
      <c r="AI116" s="22"/>
    </row>
    <row r="117" spans="1:35" s="83" customFormat="1" ht="132" customHeight="1">
      <c r="A117" s="21">
        <v>40815</v>
      </c>
      <c r="B117" s="22" t="s">
        <v>52</v>
      </c>
      <c r="C117" s="23" t="s">
        <v>645</v>
      </c>
      <c r="D117" s="22"/>
      <c r="E117" s="22" t="s">
        <v>671</v>
      </c>
      <c r="F117" s="22" t="s">
        <v>672</v>
      </c>
      <c r="G117" s="22" t="s">
        <v>673</v>
      </c>
      <c r="H117" s="22">
        <v>1</v>
      </c>
      <c r="I117" s="22" t="s">
        <v>674</v>
      </c>
      <c r="J117" s="22" t="s">
        <v>56</v>
      </c>
      <c r="K117" s="24"/>
      <c r="L117" s="24"/>
      <c r="M117" s="24"/>
      <c r="N117" s="24"/>
      <c r="O117" s="24" t="s">
        <v>65</v>
      </c>
      <c r="P117" s="24" t="s">
        <v>46</v>
      </c>
      <c r="Q117" s="82">
        <v>142</v>
      </c>
      <c r="R117" s="22" t="s">
        <v>675</v>
      </c>
      <c r="S117" s="22" t="s">
        <v>676</v>
      </c>
      <c r="T117" s="22" t="s">
        <v>677</v>
      </c>
      <c r="U117" s="22"/>
      <c r="V117" s="22" t="s">
        <v>178</v>
      </c>
      <c r="W117" s="22"/>
      <c r="X117" s="22"/>
      <c r="Y117" s="25">
        <v>39326</v>
      </c>
      <c r="Z117" s="22">
        <v>2011</v>
      </c>
      <c r="AA117" s="22"/>
      <c r="AB117" s="22"/>
      <c r="AC117" s="22"/>
      <c r="AD117" s="22" t="s">
        <v>57</v>
      </c>
      <c r="AE117" s="22"/>
      <c r="AF117" s="22"/>
      <c r="AG117" s="22" t="s">
        <v>678</v>
      </c>
      <c r="AH117" s="22" t="s">
        <v>51</v>
      </c>
      <c r="AI117" s="22"/>
    </row>
    <row r="118" spans="1:35" ht="84" customHeight="1">
      <c r="A118" s="21">
        <v>41019</v>
      </c>
      <c r="B118" s="22" t="s">
        <v>52</v>
      </c>
      <c r="C118" s="23" t="s">
        <v>645</v>
      </c>
      <c r="D118" s="22"/>
      <c r="E118" s="22" t="s">
        <v>679</v>
      </c>
      <c r="F118" s="22" t="s">
        <v>680</v>
      </c>
      <c r="G118" s="22" t="s">
        <v>42</v>
      </c>
      <c r="H118" s="22"/>
      <c r="I118" s="22" t="s">
        <v>476</v>
      </c>
      <c r="J118" s="22" t="s">
        <v>56</v>
      </c>
      <c r="K118" s="24">
        <v>188</v>
      </c>
      <c r="L118" s="24"/>
      <c r="M118" s="24"/>
      <c r="N118" s="24"/>
      <c r="O118" s="24"/>
      <c r="P118" s="24" t="s">
        <v>46</v>
      </c>
      <c r="Q118" s="30">
        <v>350</v>
      </c>
      <c r="R118" s="22" t="s">
        <v>396</v>
      </c>
      <c r="S118" s="22" t="s">
        <v>57</v>
      </c>
      <c r="T118" s="22" t="s">
        <v>681</v>
      </c>
      <c r="U118" s="22"/>
      <c r="V118" s="22" t="s">
        <v>57</v>
      </c>
      <c r="W118" s="22"/>
      <c r="X118" s="22"/>
      <c r="Y118" s="22"/>
      <c r="Z118" s="22"/>
      <c r="AA118" s="22"/>
      <c r="AB118" s="22"/>
      <c r="AC118" s="22"/>
      <c r="AD118" s="22" t="s">
        <v>682</v>
      </c>
      <c r="AE118" s="22"/>
      <c r="AF118" s="22"/>
      <c r="AG118" s="22" t="s">
        <v>683</v>
      </c>
      <c r="AH118" s="22">
        <v>1</v>
      </c>
      <c r="AI118" s="22"/>
    </row>
    <row r="119" spans="1:35" ht="84" customHeight="1">
      <c r="A119" s="21">
        <v>40679</v>
      </c>
      <c r="B119" s="22" t="s">
        <v>52</v>
      </c>
      <c r="C119" s="23" t="s">
        <v>645</v>
      </c>
      <c r="D119" s="22"/>
      <c r="E119" s="22" t="s">
        <v>684</v>
      </c>
      <c r="F119" s="22" t="s">
        <v>685</v>
      </c>
      <c r="G119" s="22" t="s">
        <v>42</v>
      </c>
      <c r="H119" s="22"/>
      <c r="I119" s="22" t="s">
        <v>686</v>
      </c>
      <c r="J119" s="22" t="s">
        <v>56</v>
      </c>
      <c r="K119" s="24"/>
      <c r="L119" s="24"/>
      <c r="M119" s="24"/>
      <c r="N119" s="24"/>
      <c r="O119" s="24"/>
      <c r="P119" s="24" t="s">
        <v>135</v>
      </c>
      <c r="Q119" s="30">
        <v>680</v>
      </c>
      <c r="R119" s="22" t="s">
        <v>542</v>
      </c>
      <c r="S119" s="22"/>
      <c r="T119" s="22" t="s">
        <v>58</v>
      </c>
      <c r="U119" s="22">
        <v>11</v>
      </c>
      <c r="V119" s="22"/>
      <c r="W119" s="22"/>
      <c r="X119" s="22"/>
      <c r="Y119" s="22"/>
      <c r="Z119" s="22"/>
      <c r="AA119" s="22"/>
      <c r="AB119" s="22"/>
      <c r="AC119" s="22"/>
      <c r="AD119" s="22"/>
      <c r="AE119" s="22"/>
      <c r="AF119" s="22"/>
      <c r="AG119" s="22" t="s">
        <v>687</v>
      </c>
      <c r="AH119" s="22" t="s">
        <v>51</v>
      </c>
      <c r="AI119" s="22"/>
    </row>
    <row r="120" spans="1:35" ht="84" customHeight="1">
      <c r="A120" s="36">
        <v>41137</v>
      </c>
      <c r="B120" s="37" t="s">
        <v>52</v>
      </c>
      <c r="C120" s="38" t="s">
        <v>645</v>
      </c>
      <c r="D120" s="37"/>
      <c r="E120" s="37" t="s">
        <v>688</v>
      </c>
      <c r="F120" s="37" t="s">
        <v>647</v>
      </c>
      <c r="G120" s="37" t="s">
        <v>42</v>
      </c>
      <c r="H120" s="37"/>
      <c r="I120" s="37" t="s">
        <v>689</v>
      </c>
      <c r="J120" s="37" t="s">
        <v>56</v>
      </c>
      <c r="K120" s="39"/>
      <c r="L120" s="39"/>
      <c r="M120" s="39"/>
      <c r="N120" s="39"/>
      <c r="O120" s="39"/>
      <c r="P120" s="39" t="s">
        <v>690</v>
      </c>
      <c r="Q120" s="40">
        <v>1700</v>
      </c>
      <c r="R120" s="37" t="s">
        <v>691</v>
      </c>
      <c r="S120" s="45"/>
      <c r="T120" s="37" t="s">
        <v>667</v>
      </c>
      <c r="U120" s="37"/>
      <c r="V120" s="37" t="s">
        <v>692</v>
      </c>
      <c r="W120" s="37" t="s">
        <v>693</v>
      </c>
      <c r="X120" s="37"/>
      <c r="Y120" s="37"/>
      <c r="Z120" s="37" t="s">
        <v>694</v>
      </c>
      <c r="AA120" s="37"/>
      <c r="AB120" s="37" t="s">
        <v>695</v>
      </c>
      <c r="AC120" s="37"/>
      <c r="AD120" s="37" t="s">
        <v>696</v>
      </c>
      <c r="AE120" s="37" t="s">
        <v>697</v>
      </c>
      <c r="AF120" s="37"/>
      <c r="AG120" s="37" t="s">
        <v>698</v>
      </c>
      <c r="AH120" s="90" t="s">
        <v>699</v>
      </c>
      <c r="AI120" s="37"/>
    </row>
    <row r="121" spans="1:35" ht="168" customHeight="1">
      <c r="A121" s="21">
        <v>41137</v>
      </c>
      <c r="B121" s="22" t="s">
        <v>700</v>
      </c>
      <c r="C121" s="23" t="s">
        <v>701</v>
      </c>
      <c r="D121" s="22"/>
      <c r="E121" s="22" t="s">
        <v>702</v>
      </c>
      <c r="F121" s="22"/>
      <c r="G121" s="22" t="s">
        <v>42</v>
      </c>
      <c r="H121" s="22"/>
      <c r="I121" s="22"/>
      <c r="J121" s="22"/>
      <c r="K121" s="24"/>
      <c r="L121" s="24"/>
      <c r="M121" s="24"/>
      <c r="N121" s="24"/>
      <c r="O121" s="24" t="s">
        <v>45</v>
      </c>
      <c r="P121" s="24" t="s">
        <v>135</v>
      </c>
      <c r="Q121" s="30">
        <v>60</v>
      </c>
      <c r="R121" s="22"/>
      <c r="S121" s="22" t="s">
        <v>703</v>
      </c>
      <c r="T121" s="22" t="s">
        <v>58</v>
      </c>
      <c r="U121" s="22"/>
      <c r="V121" s="22"/>
      <c r="W121" s="22"/>
      <c r="X121" s="22"/>
      <c r="Y121" s="22"/>
      <c r="Z121" s="22"/>
      <c r="AA121" s="22"/>
      <c r="AB121" s="22" t="s">
        <v>57</v>
      </c>
      <c r="AC121" s="22"/>
      <c r="AD121" s="22"/>
      <c r="AE121" s="22"/>
      <c r="AG121" s="22" t="s">
        <v>704</v>
      </c>
      <c r="AH121" s="22" t="s">
        <v>51</v>
      </c>
      <c r="AI121" s="22"/>
    </row>
    <row r="122" spans="1:35" s="31" customFormat="1" ht="204" customHeight="1">
      <c r="A122" s="21">
        <v>40897</v>
      </c>
      <c r="B122" s="22" t="s">
        <v>700</v>
      </c>
      <c r="C122" s="23" t="s">
        <v>701</v>
      </c>
      <c r="D122" s="22"/>
      <c r="E122" s="22" t="s">
        <v>705</v>
      </c>
      <c r="F122" s="22" t="s">
        <v>705</v>
      </c>
      <c r="G122" s="22" t="s">
        <v>42</v>
      </c>
      <c r="H122" s="22">
        <v>2</v>
      </c>
      <c r="I122" s="22"/>
      <c r="J122" s="22"/>
      <c r="K122" s="24"/>
      <c r="L122" s="24"/>
      <c r="M122" s="24"/>
      <c r="N122" s="24"/>
      <c r="O122" s="24" t="s">
        <v>45</v>
      </c>
      <c r="P122" s="24" t="s">
        <v>135</v>
      </c>
      <c r="Q122" s="22"/>
      <c r="R122" s="22"/>
      <c r="S122" s="22" t="s">
        <v>703</v>
      </c>
      <c r="T122" s="22" t="s">
        <v>58</v>
      </c>
      <c r="U122" s="22"/>
      <c r="V122" s="22"/>
      <c r="W122" s="22"/>
      <c r="X122" s="22"/>
      <c r="Y122" s="22">
        <v>2012</v>
      </c>
      <c r="Z122" s="22">
        <v>2014</v>
      </c>
      <c r="AA122" s="22"/>
      <c r="AB122" s="22"/>
      <c r="AC122" s="22"/>
      <c r="AD122" s="22"/>
      <c r="AE122" s="22"/>
      <c r="AF122" s="22"/>
      <c r="AG122" s="22" t="s">
        <v>706</v>
      </c>
      <c r="AH122" s="22" t="s">
        <v>51</v>
      </c>
      <c r="AI122" s="22"/>
    </row>
    <row r="123" spans="1:35" s="83" customFormat="1" ht="72" customHeight="1">
      <c r="A123" s="36">
        <v>41171</v>
      </c>
      <c r="B123" s="37" t="s">
        <v>700</v>
      </c>
      <c r="C123" s="38" t="s">
        <v>701</v>
      </c>
      <c r="D123" s="37"/>
      <c r="E123" s="37" t="s">
        <v>707</v>
      </c>
      <c r="F123" s="37" t="s">
        <v>708</v>
      </c>
      <c r="G123" s="37" t="s">
        <v>42</v>
      </c>
      <c r="H123" s="37">
        <v>1</v>
      </c>
      <c r="I123" s="37" t="s">
        <v>709</v>
      </c>
      <c r="J123" s="37" t="s">
        <v>44</v>
      </c>
      <c r="K123" s="39"/>
      <c r="L123" s="39"/>
      <c r="M123" s="39"/>
      <c r="N123" s="39"/>
      <c r="O123" s="39" t="s">
        <v>65</v>
      </c>
      <c r="P123" s="39" t="s">
        <v>46</v>
      </c>
      <c r="Q123" s="40">
        <v>150</v>
      </c>
      <c r="R123" s="37" t="s">
        <v>136</v>
      </c>
      <c r="S123" s="37" t="s">
        <v>703</v>
      </c>
      <c r="T123" s="37" t="s">
        <v>58</v>
      </c>
      <c r="U123" s="37"/>
      <c r="V123" s="37"/>
      <c r="W123" s="37" t="s">
        <v>58</v>
      </c>
      <c r="X123" s="37"/>
      <c r="Y123" s="37"/>
      <c r="Z123" s="46">
        <v>41153</v>
      </c>
      <c r="AA123" s="46">
        <v>40878</v>
      </c>
      <c r="AB123" s="37" t="s">
        <v>710</v>
      </c>
      <c r="AC123" s="37"/>
      <c r="AD123" s="37" t="s">
        <v>711</v>
      </c>
      <c r="AE123" s="37" t="s">
        <v>712</v>
      </c>
      <c r="AF123" s="37"/>
      <c r="AG123" s="37"/>
      <c r="AH123" s="37" t="s">
        <v>51</v>
      </c>
      <c r="AI123" s="37"/>
    </row>
    <row r="124" spans="1:35" ht="72" customHeight="1">
      <c r="A124" s="36">
        <v>41089</v>
      </c>
      <c r="B124" s="37" t="s">
        <v>52</v>
      </c>
      <c r="C124" s="38" t="s">
        <v>713</v>
      </c>
      <c r="D124" s="37"/>
      <c r="E124" s="37" t="s">
        <v>714</v>
      </c>
      <c r="F124" s="37" t="s">
        <v>715</v>
      </c>
      <c r="G124" s="37" t="s">
        <v>42</v>
      </c>
      <c r="H124" s="37"/>
      <c r="I124" s="37" t="s">
        <v>716</v>
      </c>
      <c r="J124" s="37" t="s">
        <v>56</v>
      </c>
      <c r="K124" s="39"/>
      <c r="L124" s="39"/>
      <c r="M124" s="39"/>
      <c r="N124" s="39"/>
      <c r="O124" s="39" t="s">
        <v>65</v>
      </c>
      <c r="P124" s="39" t="s">
        <v>66</v>
      </c>
      <c r="Q124" s="40">
        <v>375</v>
      </c>
      <c r="R124" s="37" t="s">
        <v>717</v>
      </c>
      <c r="S124" s="37" t="s">
        <v>57</v>
      </c>
      <c r="T124" s="37" t="s">
        <v>58</v>
      </c>
      <c r="U124" s="37">
        <v>14</v>
      </c>
      <c r="V124" s="37" t="s">
        <v>57</v>
      </c>
      <c r="W124" s="37"/>
      <c r="X124" s="37" t="s">
        <v>718</v>
      </c>
      <c r="Y124" s="46">
        <v>39753</v>
      </c>
      <c r="Z124" s="37">
        <v>2013</v>
      </c>
      <c r="AA124" s="37"/>
      <c r="AB124" s="37" t="s">
        <v>719</v>
      </c>
      <c r="AC124" s="37"/>
      <c r="AD124" s="37" t="s">
        <v>720</v>
      </c>
      <c r="AE124" s="37"/>
      <c r="AF124" s="37"/>
      <c r="AG124" s="37" t="s">
        <v>721</v>
      </c>
      <c r="AH124" s="37" t="s">
        <v>51</v>
      </c>
      <c r="AI124" s="37"/>
    </row>
    <row r="125" spans="1:35" ht="108" customHeight="1">
      <c r="A125" s="21">
        <v>40920</v>
      </c>
      <c r="B125" s="22" t="s">
        <v>52</v>
      </c>
      <c r="C125" s="23" t="s">
        <v>713</v>
      </c>
      <c r="D125" s="22" t="s">
        <v>722</v>
      </c>
      <c r="E125" s="22" t="s">
        <v>723</v>
      </c>
      <c r="F125" s="22" t="s">
        <v>724</v>
      </c>
      <c r="G125" s="22" t="s">
        <v>42</v>
      </c>
      <c r="H125" s="22"/>
      <c r="I125" s="22" t="s">
        <v>57</v>
      </c>
      <c r="J125" s="22" t="s">
        <v>56</v>
      </c>
      <c r="K125" s="24"/>
      <c r="L125" s="24"/>
      <c r="M125" s="24"/>
      <c r="N125" s="24"/>
      <c r="O125" s="24"/>
      <c r="P125" s="24" t="s">
        <v>660</v>
      </c>
      <c r="Q125" s="30">
        <v>754</v>
      </c>
      <c r="R125" s="22" t="s">
        <v>725</v>
      </c>
      <c r="S125" s="22"/>
      <c r="T125" s="22" t="s">
        <v>726</v>
      </c>
      <c r="U125" s="22"/>
      <c r="V125" s="22"/>
      <c r="W125" s="22"/>
      <c r="X125" s="22"/>
      <c r="Y125" s="22"/>
      <c r="Z125" s="22"/>
      <c r="AA125" s="22"/>
      <c r="AB125" s="22"/>
      <c r="AC125" s="22"/>
      <c r="AD125" s="22" t="s">
        <v>727</v>
      </c>
      <c r="AE125" s="22" t="s">
        <v>728</v>
      </c>
      <c r="AF125" s="22"/>
      <c r="AG125" s="22" t="s">
        <v>729</v>
      </c>
      <c r="AH125" s="22" t="s">
        <v>51</v>
      </c>
      <c r="AI125" s="22" t="s">
        <v>730</v>
      </c>
    </row>
    <row r="126" spans="1:35" s="31" customFormat="1" ht="156" customHeight="1">
      <c r="A126" s="21">
        <v>40676</v>
      </c>
      <c r="B126" s="22" t="s">
        <v>52</v>
      </c>
      <c r="C126" s="23" t="s">
        <v>731</v>
      </c>
      <c r="D126" s="22"/>
      <c r="E126" s="22" t="s">
        <v>732</v>
      </c>
      <c r="F126" s="22" t="s">
        <v>733</v>
      </c>
      <c r="G126" s="22"/>
      <c r="H126" s="22"/>
      <c r="I126" s="22"/>
      <c r="J126" s="22"/>
      <c r="K126" s="24"/>
      <c r="L126" s="24"/>
      <c r="M126" s="24"/>
      <c r="N126" s="24"/>
      <c r="O126" s="24" t="s">
        <v>45</v>
      </c>
      <c r="P126" s="24" t="s">
        <v>66</v>
      </c>
      <c r="Q126" s="22"/>
      <c r="R126" s="22"/>
      <c r="S126" s="22" t="s">
        <v>734</v>
      </c>
      <c r="T126" s="22" t="s">
        <v>58</v>
      </c>
      <c r="U126" s="22"/>
      <c r="V126" s="22" t="s">
        <v>735</v>
      </c>
      <c r="W126" s="22"/>
      <c r="X126" s="22"/>
      <c r="Y126" s="22"/>
      <c r="Z126" s="22"/>
      <c r="AA126" s="22"/>
      <c r="AB126" s="22"/>
      <c r="AC126" s="22"/>
      <c r="AD126" s="22"/>
      <c r="AE126" s="22"/>
      <c r="AF126" s="26"/>
      <c r="AG126" s="22"/>
      <c r="AH126" s="22" t="s">
        <v>57</v>
      </c>
      <c r="AI126" s="22"/>
    </row>
    <row r="127" spans="1:37" ht="384">
      <c r="A127" s="36">
        <v>41016</v>
      </c>
      <c r="B127" s="37" t="s">
        <v>37</v>
      </c>
      <c r="C127" s="38" t="s">
        <v>736</v>
      </c>
      <c r="D127" s="37"/>
      <c r="E127" s="37" t="s">
        <v>737</v>
      </c>
      <c r="F127" s="37" t="s">
        <v>738</v>
      </c>
      <c r="G127" s="37" t="s">
        <v>42</v>
      </c>
      <c r="H127" s="37"/>
      <c r="I127" s="37" t="s">
        <v>739</v>
      </c>
      <c r="J127" s="37" t="s">
        <v>44</v>
      </c>
      <c r="K127" s="39"/>
      <c r="L127" s="39"/>
      <c r="M127" s="39"/>
      <c r="N127" s="39"/>
      <c r="O127" s="39"/>
      <c r="P127" s="39" t="s">
        <v>46</v>
      </c>
      <c r="Q127" s="40">
        <v>33</v>
      </c>
      <c r="R127" s="31" t="s">
        <v>445</v>
      </c>
      <c r="S127" s="37"/>
      <c r="T127" s="37"/>
      <c r="U127" s="37"/>
      <c r="V127" s="37" t="s">
        <v>57</v>
      </c>
      <c r="W127" s="37"/>
      <c r="X127" s="37"/>
      <c r="Y127" s="37"/>
      <c r="Z127" s="37">
        <v>2006</v>
      </c>
      <c r="AA127" s="37"/>
      <c r="AB127" s="37" t="s">
        <v>740</v>
      </c>
      <c r="AC127" s="37"/>
      <c r="AD127" s="37"/>
      <c r="AE127" s="37"/>
      <c r="AF127" s="37"/>
      <c r="AG127" s="39"/>
      <c r="AH127" s="37" t="s">
        <v>51</v>
      </c>
      <c r="AI127" s="37"/>
      <c r="AK127" s="26" t="s">
        <v>57</v>
      </c>
    </row>
    <row r="128" spans="1:35" ht="72" customHeight="1">
      <c r="A128" s="36">
        <v>41016</v>
      </c>
      <c r="B128" s="37" t="s">
        <v>37</v>
      </c>
      <c r="C128" s="38" t="s">
        <v>736</v>
      </c>
      <c r="D128" s="37"/>
      <c r="E128" s="37" t="s">
        <v>741</v>
      </c>
      <c r="F128" s="37"/>
      <c r="G128" s="37"/>
      <c r="H128" s="37"/>
      <c r="I128" s="37" t="s">
        <v>742</v>
      </c>
      <c r="J128" s="37"/>
      <c r="K128" s="39"/>
      <c r="L128" s="39"/>
      <c r="M128" s="39"/>
      <c r="N128" s="39"/>
      <c r="O128" s="39"/>
      <c r="P128" s="39" t="s">
        <v>66</v>
      </c>
      <c r="Q128" s="40"/>
      <c r="R128" s="37"/>
      <c r="S128" s="37"/>
      <c r="T128" s="37" t="s">
        <v>58</v>
      </c>
      <c r="U128" s="37"/>
      <c r="V128" s="37"/>
      <c r="W128" s="37"/>
      <c r="X128" s="37"/>
      <c r="Y128" s="37">
        <v>2012</v>
      </c>
      <c r="Z128" s="37">
        <v>2017</v>
      </c>
      <c r="AA128" s="37"/>
      <c r="AB128" s="37"/>
      <c r="AC128" s="37"/>
      <c r="AD128" s="37"/>
      <c r="AE128" s="37"/>
      <c r="AF128" s="37"/>
      <c r="AG128" s="37"/>
      <c r="AH128" s="37"/>
      <c r="AI128" s="37"/>
    </row>
    <row r="129" spans="1:35" s="31" customFormat="1" ht="12" customHeight="1">
      <c r="A129" s="21">
        <v>40730</v>
      </c>
      <c r="B129" s="22" t="s">
        <v>52</v>
      </c>
      <c r="C129" s="23" t="s">
        <v>743</v>
      </c>
      <c r="D129" s="22"/>
      <c r="E129" s="22"/>
      <c r="F129" s="22" t="s">
        <v>744</v>
      </c>
      <c r="G129" s="22" t="s">
        <v>42</v>
      </c>
      <c r="H129" s="22">
        <v>4</v>
      </c>
      <c r="I129" s="22" t="s">
        <v>745</v>
      </c>
      <c r="J129" s="22" t="s">
        <v>56</v>
      </c>
      <c r="K129" s="24"/>
      <c r="L129" s="24"/>
      <c r="M129" s="24"/>
      <c r="N129" s="24"/>
      <c r="O129" s="24"/>
      <c r="P129" s="24" t="s">
        <v>66</v>
      </c>
      <c r="Q129" s="30">
        <v>920</v>
      </c>
      <c r="R129" s="22"/>
      <c r="S129" s="22" t="s">
        <v>57</v>
      </c>
      <c r="T129" s="22" t="s">
        <v>58</v>
      </c>
      <c r="U129" s="22"/>
      <c r="V129" s="22" t="s">
        <v>746</v>
      </c>
      <c r="W129" s="22" t="s">
        <v>747</v>
      </c>
      <c r="X129" s="22"/>
      <c r="Y129" s="22"/>
      <c r="Z129" s="22"/>
      <c r="AA129" s="22"/>
      <c r="AB129" s="22"/>
      <c r="AC129" s="22"/>
      <c r="AD129" s="22"/>
      <c r="AE129" s="22"/>
      <c r="AF129" s="22"/>
      <c r="AG129" s="22" t="s">
        <v>748</v>
      </c>
      <c r="AH129" s="22" t="s">
        <v>749</v>
      </c>
      <c r="AI129" s="22" t="s">
        <v>750</v>
      </c>
    </row>
    <row r="130" spans="1:35" ht="120">
      <c r="A130" s="36">
        <v>41019</v>
      </c>
      <c r="B130" s="37" t="s">
        <v>52</v>
      </c>
      <c r="C130" s="38" t="s">
        <v>743</v>
      </c>
      <c r="D130" s="37"/>
      <c r="E130" s="37"/>
      <c r="F130" s="37" t="s">
        <v>751</v>
      </c>
      <c r="G130" s="37" t="s">
        <v>42</v>
      </c>
      <c r="H130" s="37">
        <v>4</v>
      </c>
      <c r="I130" s="37" t="s">
        <v>752</v>
      </c>
      <c r="J130" s="37" t="s">
        <v>56</v>
      </c>
      <c r="K130" s="39"/>
      <c r="L130" s="39"/>
      <c r="M130" s="39"/>
      <c r="N130" s="39"/>
      <c r="O130" s="39"/>
      <c r="P130" s="39" t="s">
        <v>66</v>
      </c>
      <c r="Q130" s="40">
        <v>920</v>
      </c>
      <c r="R130" s="37"/>
      <c r="S130" s="37" t="s">
        <v>57</v>
      </c>
      <c r="T130" s="37" t="s">
        <v>58</v>
      </c>
      <c r="U130" s="37"/>
      <c r="V130" s="37" t="s">
        <v>746</v>
      </c>
      <c r="W130" s="37" t="s">
        <v>747</v>
      </c>
      <c r="X130" s="37"/>
      <c r="Y130" s="37"/>
      <c r="Z130" s="37"/>
      <c r="AA130" s="37"/>
      <c r="AB130" s="37"/>
      <c r="AC130" s="37"/>
      <c r="AD130" s="37"/>
      <c r="AE130" s="37"/>
      <c r="AF130" s="37"/>
      <c r="AG130" s="37" t="s">
        <v>753</v>
      </c>
      <c r="AH130" s="37" t="s">
        <v>51</v>
      </c>
      <c r="AI130" s="37"/>
    </row>
    <row r="131" spans="1:35" ht="96" customHeight="1">
      <c r="A131" s="21">
        <v>41019</v>
      </c>
      <c r="B131" s="22" t="s">
        <v>52</v>
      </c>
      <c r="C131" s="23" t="s">
        <v>743</v>
      </c>
      <c r="D131" s="22"/>
      <c r="E131" s="22"/>
      <c r="F131" s="22" t="s">
        <v>754</v>
      </c>
      <c r="G131" s="22" t="s">
        <v>42</v>
      </c>
      <c r="H131" s="22">
        <v>4</v>
      </c>
      <c r="I131" s="22" t="s">
        <v>755</v>
      </c>
      <c r="J131" s="22" t="s">
        <v>56</v>
      </c>
      <c r="K131" s="24"/>
      <c r="L131" s="24"/>
      <c r="M131" s="24"/>
      <c r="N131" s="24"/>
      <c r="O131" s="24"/>
      <c r="P131" s="24" t="s">
        <v>66</v>
      </c>
      <c r="Q131" s="30">
        <v>920</v>
      </c>
      <c r="R131" s="22"/>
      <c r="S131" s="22" t="s">
        <v>57</v>
      </c>
      <c r="T131" s="22" t="s">
        <v>58</v>
      </c>
      <c r="U131" s="22"/>
      <c r="V131" s="22" t="s">
        <v>746</v>
      </c>
      <c r="W131" s="22" t="s">
        <v>747</v>
      </c>
      <c r="X131" s="22"/>
      <c r="Y131" s="22"/>
      <c r="Z131" s="22"/>
      <c r="AA131" s="22"/>
      <c r="AB131" s="22"/>
      <c r="AC131" s="22"/>
      <c r="AD131" s="22"/>
      <c r="AE131" s="22"/>
      <c r="AF131" s="22"/>
      <c r="AG131" s="22" t="s">
        <v>753</v>
      </c>
      <c r="AH131" s="22" t="s">
        <v>51</v>
      </c>
      <c r="AI131" s="22"/>
    </row>
    <row r="132" spans="1:35" s="31" customFormat="1" ht="204">
      <c r="A132" s="36">
        <v>40735</v>
      </c>
      <c r="B132" s="37" t="s">
        <v>52</v>
      </c>
      <c r="C132" s="38" t="s">
        <v>743</v>
      </c>
      <c r="D132" s="37"/>
      <c r="E132" s="37" t="s">
        <v>756</v>
      </c>
      <c r="F132" s="37" t="s">
        <v>757</v>
      </c>
      <c r="G132" s="37" t="s">
        <v>42</v>
      </c>
      <c r="H132" s="37"/>
      <c r="I132" s="37" t="s">
        <v>758</v>
      </c>
      <c r="J132" s="37" t="s">
        <v>56</v>
      </c>
      <c r="K132" s="39">
        <v>114</v>
      </c>
      <c r="L132" s="39"/>
      <c r="M132" s="39"/>
      <c r="N132" s="39"/>
      <c r="O132" s="39" t="s">
        <v>65</v>
      </c>
      <c r="P132" s="39" t="s">
        <v>66</v>
      </c>
      <c r="Q132" s="40">
        <v>621</v>
      </c>
      <c r="R132" s="37" t="s">
        <v>759</v>
      </c>
      <c r="S132" s="37" t="s">
        <v>760</v>
      </c>
      <c r="T132" s="37" t="s">
        <v>58</v>
      </c>
      <c r="U132" s="37"/>
      <c r="V132" s="37" t="s">
        <v>57</v>
      </c>
      <c r="W132" s="37"/>
      <c r="X132" s="37" t="s">
        <v>761</v>
      </c>
      <c r="Y132" s="37"/>
      <c r="Z132" s="37">
        <v>2012</v>
      </c>
      <c r="AA132" s="37"/>
      <c r="AB132" s="37" t="s">
        <v>762</v>
      </c>
      <c r="AC132" s="37"/>
      <c r="AD132" s="37" t="s">
        <v>763</v>
      </c>
      <c r="AE132" s="37" t="s">
        <v>764</v>
      </c>
      <c r="AF132" s="37"/>
      <c r="AG132" s="37" t="s">
        <v>765</v>
      </c>
      <c r="AH132" s="37" t="s">
        <v>58</v>
      </c>
      <c r="AI132" s="37"/>
    </row>
    <row r="133" spans="1:35" ht="36" customHeight="1">
      <c r="A133" s="21">
        <v>40694</v>
      </c>
      <c r="B133" s="22" t="s">
        <v>52</v>
      </c>
      <c r="C133" s="23" t="s">
        <v>743</v>
      </c>
      <c r="D133" s="22"/>
      <c r="E133" s="22"/>
      <c r="F133" s="22" t="s">
        <v>766</v>
      </c>
      <c r="G133" s="22" t="s">
        <v>42</v>
      </c>
      <c r="H133" s="22">
        <v>4</v>
      </c>
      <c r="I133" s="22" t="s">
        <v>767</v>
      </c>
      <c r="J133" s="22" t="s">
        <v>56</v>
      </c>
      <c r="K133" s="24"/>
      <c r="L133" s="24"/>
      <c r="M133" s="24"/>
      <c r="N133" s="24"/>
      <c r="O133" s="24"/>
      <c r="P133" s="24" t="s">
        <v>66</v>
      </c>
      <c r="Q133" s="30">
        <v>920</v>
      </c>
      <c r="R133" s="22"/>
      <c r="S133" s="22"/>
      <c r="T133" s="22" t="s">
        <v>58</v>
      </c>
      <c r="U133" s="22"/>
      <c r="V133" s="22" t="s">
        <v>746</v>
      </c>
      <c r="W133" s="22" t="s">
        <v>747</v>
      </c>
      <c r="X133" s="22"/>
      <c r="Y133" s="22"/>
      <c r="Z133" s="22"/>
      <c r="AA133" s="22"/>
      <c r="AB133" s="22"/>
      <c r="AC133" s="22"/>
      <c r="AD133" s="22"/>
      <c r="AE133" s="22"/>
      <c r="AF133" s="22"/>
      <c r="AG133" s="22" t="s">
        <v>768</v>
      </c>
      <c r="AH133" s="22" t="s">
        <v>51</v>
      </c>
      <c r="AI133" s="22"/>
    </row>
    <row r="134" spans="1:35" ht="48" customHeight="1">
      <c r="A134" s="21">
        <v>41023</v>
      </c>
      <c r="B134" s="22" t="s">
        <v>52</v>
      </c>
      <c r="C134" s="23" t="s">
        <v>769</v>
      </c>
      <c r="D134" s="22"/>
      <c r="E134" s="22" t="s">
        <v>770</v>
      </c>
      <c r="F134" s="22" t="s">
        <v>771</v>
      </c>
      <c r="G134" s="22" t="s">
        <v>42</v>
      </c>
      <c r="H134" s="22"/>
      <c r="I134" s="22" t="s">
        <v>772</v>
      </c>
      <c r="J134" s="22" t="s">
        <v>56</v>
      </c>
      <c r="K134" s="24"/>
      <c r="L134" s="24"/>
      <c r="M134" s="24"/>
      <c r="N134" s="24"/>
      <c r="O134" s="24"/>
      <c r="P134" s="24" t="s">
        <v>66</v>
      </c>
      <c r="Q134" s="82">
        <v>526</v>
      </c>
      <c r="R134" s="22" t="s">
        <v>773</v>
      </c>
      <c r="S134" s="22"/>
      <c r="T134" s="22" t="s">
        <v>48</v>
      </c>
      <c r="U134" s="22"/>
      <c r="V134" s="22"/>
      <c r="W134" s="22"/>
      <c r="X134" s="22"/>
      <c r="Y134" s="25">
        <v>41000</v>
      </c>
      <c r="Z134" s="22">
        <v>2015</v>
      </c>
      <c r="AA134" s="22"/>
      <c r="AB134" s="22" t="s">
        <v>774</v>
      </c>
      <c r="AC134" s="22"/>
      <c r="AD134" s="22"/>
      <c r="AE134" s="22"/>
      <c r="AF134" s="22"/>
      <c r="AG134" s="22" t="s">
        <v>775</v>
      </c>
      <c r="AH134" s="22" t="s">
        <v>620</v>
      </c>
      <c r="AI134" s="22"/>
    </row>
    <row r="135" spans="1:35" ht="216" customHeight="1">
      <c r="A135" s="21">
        <v>40953</v>
      </c>
      <c r="B135" s="22" t="s">
        <v>52</v>
      </c>
      <c r="C135" s="23" t="s">
        <v>769</v>
      </c>
      <c r="D135" s="22"/>
      <c r="E135" s="22" t="s">
        <v>776</v>
      </c>
      <c r="F135" s="22" t="s">
        <v>777</v>
      </c>
      <c r="G135" s="22" t="s">
        <v>42</v>
      </c>
      <c r="H135" s="22"/>
      <c r="I135" s="22" t="s">
        <v>778</v>
      </c>
      <c r="J135" s="22" t="s">
        <v>56</v>
      </c>
      <c r="K135" s="24"/>
      <c r="L135" s="24"/>
      <c r="M135" s="24"/>
      <c r="N135" s="24"/>
      <c r="O135" s="24" t="s">
        <v>45</v>
      </c>
      <c r="P135" s="24" t="s">
        <v>135</v>
      </c>
      <c r="Q135" s="82">
        <v>1000</v>
      </c>
      <c r="R135" s="22"/>
      <c r="S135" s="34"/>
      <c r="T135" s="22" t="s">
        <v>779</v>
      </c>
      <c r="U135" s="22"/>
      <c r="V135" s="22"/>
      <c r="W135" s="22"/>
      <c r="X135" s="22"/>
      <c r="Y135" s="22"/>
      <c r="Z135" s="22"/>
      <c r="AA135" s="22"/>
      <c r="AB135" s="22" t="s">
        <v>780</v>
      </c>
      <c r="AC135" s="22"/>
      <c r="AD135" s="22" t="s">
        <v>781</v>
      </c>
      <c r="AE135" s="22" t="s">
        <v>782</v>
      </c>
      <c r="AF135" s="22"/>
      <c r="AG135" s="22" t="s">
        <v>783</v>
      </c>
      <c r="AH135" s="91" t="s">
        <v>51</v>
      </c>
      <c r="AI135" s="22"/>
    </row>
    <row r="136" spans="1:35" ht="408.75">
      <c r="A136" s="36">
        <v>41165</v>
      </c>
      <c r="B136" s="37" t="s">
        <v>103</v>
      </c>
      <c r="C136" s="38" t="s">
        <v>784</v>
      </c>
      <c r="D136" s="45"/>
      <c r="E136" s="45" t="s">
        <v>785</v>
      </c>
      <c r="F136" s="37" t="s">
        <v>786</v>
      </c>
      <c r="G136" s="37" t="s">
        <v>42</v>
      </c>
      <c r="H136" s="37">
        <v>1</v>
      </c>
      <c r="I136" s="37" t="s">
        <v>787</v>
      </c>
      <c r="J136" s="37" t="s">
        <v>56</v>
      </c>
      <c r="K136" s="39"/>
      <c r="L136" s="39"/>
      <c r="M136" s="39"/>
      <c r="N136" s="39"/>
      <c r="O136" s="39" t="s">
        <v>65</v>
      </c>
      <c r="P136" s="39" t="s">
        <v>135</v>
      </c>
      <c r="Q136" s="92">
        <v>840</v>
      </c>
      <c r="R136" s="37" t="s">
        <v>788</v>
      </c>
      <c r="S136" s="45" t="s">
        <v>789</v>
      </c>
      <c r="T136" s="37"/>
      <c r="U136" s="37"/>
      <c r="V136" s="93" t="s">
        <v>790</v>
      </c>
      <c r="W136" s="37"/>
      <c r="X136" s="37"/>
      <c r="Y136" s="37">
        <v>2013</v>
      </c>
      <c r="Z136" s="37"/>
      <c r="AA136" s="37"/>
      <c r="AB136" s="37"/>
      <c r="AC136" s="37" t="s">
        <v>791</v>
      </c>
      <c r="AD136" s="37" t="s">
        <v>792</v>
      </c>
      <c r="AE136" s="37" t="s">
        <v>793</v>
      </c>
      <c r="AF136" s="37"/>
      <c r="AG136" s="37" t="s">
        <v>794</v>
      </c>
      <c r="AH136" s="94" t="s">
        <v>795</v>
      </c>
      <c r="AI136" s="37"/>
    </row>
    <row r="137" spans="1:35" s="31" customFormat="1" ht="84" customHeight="1">
      <c r="A137" s="36">
        <v>40799</v>
      </c>
      <c r="B137" s="37" t="s">
        <v>103</v>
      </c>
      <c r="C137" s="38" t="s">
        <v>796</v>
      </c>
      <c r="D137" s="37"/>
      <c r="E137" s="37" t="s">
        <v>797</v>
      </c>
      <c r="F137" s="37" t="s">
        <v>798</v>
      </c>
      <c r="G137" s="37" t="s">
        <v>42</v>
      </c>
      <c r="H137" s="37">
        <v>1</v>
      </c>
      <c r="I137" s="37" t="s">
        <v>799</v>
      </c>
      <c r="J137" s="37" t="s">
        <v>56</v>
      </c>
      <c r="K137" s="39"/>
      <c r="L137" s="39"/>
      <c r="M137" s="39"/>
      <c r="N137" s="39"/>
      <c r="O137" s="39"/>
      <c r="P137" s="39" t="s">
        <v>66</v>
      </c>
      <c r="Q137" s="40">
        <v>300</v>
      </c>
      <c r="R137" s="37" t="s">
        <v>800</v>
      </c>
      <c r="S137" s="37"/>
      <c r="T137" s="37" t="s">
        <v>58</v>
      </c>
      <c r="U137" s="37"/>
      <c r="V137" s="37"/>
      <c r="W137" s="37"/>
      <c r="X137" s="37"/>
      <c r="Y137" s="37">
        <v>2011</v>
      </c>
      <c r="Z137" s="46">
        <v>41548</v>
      </c>
      <c r="AA137" s="37">
        <v>2014</v>
      </c>
      <c r="AB137" s="37" t="s">
        <v>801</v>
      </c>
      <c r="AC137" s="37"/>
      <c r="AD137" s="37" t="s">
        <v>802</v>
      </c>
      <c r="AE137" s="37"/>
      <c r="AF137" s="37" t="s">
        <v>803</v>
      </c>
      <c r="AG137" s="37" t="s">
        <v>804</v>
      </c>
      <c r="AH137" s="37" t="s">
        <v>805</v>
      </c>
      <c r="AI137" s="37" t="s">
        <v>806</v>
      </c>
    </row>
    <row r="138" spans="1:35" ht="36" customHeight="1">
      <c r="A138" s="37"/>
      <c r="B138" s="37" t="s">
        <v>103</v>
      </c>
      <c r="C138" s="38" t="s">
        <v>796</v>
      </c>
      <c r="D138" s="37"/>
      <c r="E138" s="37" t="s">
        <v>807</v>
      </c>
      <c r="F138" s="37" t="s">
        <v>798</v>
      </c>
      <c r="G138" s="37" t="s">
        <v>42</v>
      </c>
      <c r="H138" s="37">
        <v>1</v>
      </c>
      <c r="I138" s="37"/>
      <c r="J138" s="37" t="s">
        <v>56</v>
      </c>
      <c r="K138" s="39"/>
      <c r="L138" s="39"/>
      <c r="M138" s="39"/>
      <c r="N138" s="39"/>
      <c r="O138" s="39"/>
      <c r="P138" s="39" t="s">
        <v>135</v>
      </c>
      <c r="Q138" s="40"/>
      <c r="R138" s="37"/>
      <c r="S138" s="37"/>
      <c r="T138" s="37" t="s">
        <v>58</v>
      </c>
      <c r="U138" s="37"/>
      <c r="V138" s="37"/>
      <c r="W138" s="37"/>
      <c r="X138" s="37"/>
      <c r="Y138" s="37"/>
      <c r="Z138" s="37"/>
      <c r="AA138" s="37"/>
      <c r="AB138" s="37" t="s">
        <v>808</v>
      </c>
      <c r="AC138" s="37"/>
      <c r="AD138" s="37"/>
      <c r="AE138" s="37"/>
      <c r="AF138" s="37"/>
      <c r="AG138" s="37"/>
      <c r="AH138" s="37"/>
      <c r="AI138" s="37"/>
    </row>
    <row r="139" spans="1:35" ht="12" customHeight="1">
      <c r="A139" s="37"/>
      <c r="B139" s="37" t="s">
        <v>103</v>
      </c>
      <c r="C139" s="38" t="s">
        <v>796</v>
      </c>
      <c r="D139" s="37"/>
      <c r="E139" s="37" t="s">
        <v>809</v>
      </c>
      <c r="F139" s="37" t="s">
        <v>798</v>
      </c>
      <c r="G139" s="37" t="s">
        <v>42</v>
      </c>
      <c r="H139" s="37">
        <v>1</v>
      </c>
      <c r="I139" s="37"/>
      <c r="J139" s="37" t="s">
        <v>56</v>
      </c>
      <c r="K139" s="39"/>
      <c r="L139" s="39"/>
      <c r="M139" s="39"/>
      <c r="N139" s="39"/>
      <c r="O139" s="39"/>
      <c r="P139" s="39" t="s">
        <v>135</v>
      </c>
      <c r="Q139" s="40"/>
      <c r="R139" s="37"/>
      <c r="S139" s="37"/>
      <c r="T139" s="37" t="s">
        <v>58</v>
      </c>
      <c r="U139" s="37"/>
      <c r="V139" s="37"/>
      <c r="W139" s="37"/>
      <c r="X139" s="37"/>
      <c r="Y139" s="37"/>
      <c r="Z139" s="37"/>
      <c r="AA139" s="37"/>
      <c r="AB139" s="37" t="s">
        <v>808</v>
      </c>
      <c r="AC139" s="37"/>
      <c r="AD139" s="37"/>
      <c r="AE139" s="37"/>
      <c r="AF139" s="37"/>
      <c r="AG139" s="37"/>
      <c r="AH139" s="37"/>
      <c r="AI139" s="37"/>
    </row>
    <row r="140" spans="1:35" ht="48" customHeight="1">
      <c r="A140" s="21">
        <v>40680</v>
      </c>
      <c r="B140" s="22" t="s">
        <v>154</v>
      </c>
      <c r="C140" s="23" t="s">
        <v>810</v>
      </c>
      <c r="D140" s="22" t="s">
        <v>811</v>
      </c>
      <c r="E140" s="22" t="s">
        <v>812</v>
      </c>
      <c r="F140" s="22" t="s">
        <v>813</v>
      </c>
      <c r="G140" s="22" t="s">
        <v>42</v>
      </c>
      <c r="H140" s="22"/>
      <c r="I140" s="22" t="s">
        <v>814</v>
      </c>
      <c r="J140" s="22" t="s">
        <v>56</v>
      </c>
      <c r="K140" s="24"/>
      <c r="L140" s="24"/>
      <c r="M140" s="24"/>
      <c r="N140" s="24"/>
      <c r="O140" s="24"/>
      <c r="P140" s="24" t="s">
        <v>46</v>
      </c>
      <c r="Q140" s="30">
        <v>247</v>
      </c>
      <c r="R140" s="22" t="s">
        <v>815</v>
      </c>
      <c r="S140" s="34" t="s">
        <v>816</v>
      </c>
      <c r="T140" s="22" t="s">
        <v>817</v>
      </c>
      <c r="U140" s="22">
        <v>16</v>
      </c>
      <c r="V140" s="22" t="s">
        <v>58</v>
      </c>
      <c r="W140" s="22" t="s">
        <v>818</v>
      </c>
      <c r="X140" s="22"/>
      <c r="Y140" s="22"/>
      <c r="Z140" s="22"/>
      <c r="AA140" s="22"/>
      <c r="AB140" s="22"/>
      <c r="AC140" s="22"/>
      <c r="AD140" s="22" t="s">
        <v>819</v>
      </c>
      <c r="AE140" s="22"/>
      <c r="AF140" s="22"/>
      <c r="AG140" s="22" t="s">
        <v>820</v>
      </c>
      <c r="AH140" s="91" t="s">
        <v>821</v>
      </c>
      <c r="AI140" s="22" t="s">
        <v>822</v>
      </c>
    </row>
    <row r="141" spans="1:35" s="83" customFormat="1" ht="60" customHeight="1">
      <c r="A141" s="21">
        <v>41148</v>
      </c>
      <c r="B141" s="22" t="s">
        <v>154</v>
      </c>
      <c r="C141" s="23" t="s">
        <v>810</v>
      </c>
      <c r="D141" s="22"/>
      <c r="E141" s="22" t="s">
        <v>823</v>
      </c>
      <c r="F141" s="22" t="s">
        <v>824</v>
      </c>
      <c r="G141" s="22"/>
      <c r="H141" s="22"/>
      <c r="I141" s="22" t="s">
        <v>57</v>
      </c>
      <c r="J141" s="22" t="s">
        <v>56</v>
      </c>
      <c r="K141" s="24">
        <v>110</v>
      </c>
      <c r="L141" s="24"/>
      <c r="M141" s="24"/>
      <c r="N141" s="24"/>
      <c r="O141" s="24" t="s">
        <v>57</v>
      </c>
      <c r="P141" s="24" t="s">
        <v>135</v>
      </c>
      <c r="Q141" s="30">
        <v>245</v>
      </c>
      <c r="R141" s="22" t="s">
        <v>542</v>
      </c>
      <c r="S141" s="22"/>
      <c r="T141" s="22" t="s">
        <v>58</v>
      </c>
      <c r="U141" s="22"/>
      <c r="V141" s="22"/>
      <c r="W141" s="22"/>
      <c r="X141" s="22"/>
      <c r="Y141" s="22" t="s">
        <v>57</v>
      </c>
      <c r="Z141" s="22">
        <v>2014</v>
      </c>
      <c r="AA141" s="22"/>
      <c r="AB141" s="22"/>
      <c r="AC141" s="22"/>
      <c r="AD141" s="22"/>
      <c r="AE141" s="22"/>
      <c r="AF141" s="22"/>
      <c r="AG141" s="22" t="s">
        <v>825</v>
      </c>
      <c r="AH141" s="22" t="s">
        <v>51</v>
      </c>
      <c r="AI141" s="22"/>
    </row>
    <row r="142" spans="1:35" ht="60" customHeight="1">
      <c r="A142" s="21">
        <v>40760</v>
      </c>
      <c r="B142" s="22" t="s">
        <v>154</v>
      </c>
      <c r="C142" s="23" t="s">
        <v>810</v>
      </c>
      <c r="D142" s="22" t="s">
        <v>826</v>
      </c>
      <c r="E142" s="22"/>
      <c r="F142" s="95" t="s">
        <v>827</v>
      </c>
      <c r="G142" s="95" t="s">
        <v>42</v>
      </c>
      <c r="H142" s="95"/>
      <c r="I142" s="22" t="s">
        <v>828</v>
      </c>
      <c r="J142" s="22" t="s">
        <v>56</v>
      </c>
      <c r="K142" s="24"/>
      <c r="L142" s="24"/>
      <c r="M142" s="24"/>
      <c r="N142" s="24"/>
      <c r="O142" s="24" t="s">
        <v>45</v>
      </c>
      <c r="P142" s="24" t="s">
        <v>135</v>
      </c>
      <c r="Q142" s="63">
        <v>1000000</v>
      </c>
      <c r="R142" s="22"/>
      <c r="S142" s="22" t="s">
        <v>829</v>
      </c>
      <c r="T142" s="22" t="s">
        <v>178</v>
      </c>
      <c r="U142" s="22"/>
      <c r="V142" s="22"/>
      <c r="W142" s="22"/>
      <c r="X142" s="22"/>
      <c r="Y142" s="22">
        <v>2012</v>
      </c>
      <c r="Z142" s="22">
        <v>2017</v>
      </c>
      <c r="AA142" s="22"/>
      <c r="AB142" s="24" t="s">
        <v>830</v>
      </c>
      <c r="AC142" s="22"/>
      <c r="AD142" s="22"/>
      <c r="AE142" s="22"/>
      <c r="AF142" s="22"/>
      <c r="AG142" s="22" t="s">
        <v>831</v>
      </c>
      <c r="AH142" s="22"/>
      <c r="AI142" s="22"/>
    </row>
    <row r="143" spans="1:35" ht="120" customHeight="1">
      <c r="A143" s="21">
        <v>41058</v>
      </c>
      <c r="B143" s="22" t="s">
        <v>832</v>
      </c>
      <c r="C143" s="23" t="s">
        <v>833</v>
      </c>
      <c r="D143" s="22"/>
      <c r="E143" s="22" t="s">
        <v>834</v>
      </c>
      <c r="F143" s="22" t="s">
        <v>835</v>
      </c>
      <c r="G143" s="22" t="s">
        <v>42</v>
      </c>
      <c r="H143" s="22"/>
      <c r="I143" s="22" t="s">
        <v>686</v>
      </c>
      <c r="J143" s="22" t="s">
        <v>56</v>
      </c>
      <c r="K143" s="24"/>
      <c r="L143" s="24"/>
      <c r="M143" s="24"/>
      <c r="N143" s="24"/>
      <c r="O143" s="24" t="s">
        <v>45</v>
      </c>
      <c r="P143" s="24" t="s">
        <v>66</v>
      </c>
      <c r="Q143" s="22"/>
      <c r="R143" s="22" t="s">
        <v>836</v>
      </c>
      <c r="S143" s="22"/>
      <c r="T143" s="22" t="s">
        <v>178</v>
      </c>
      <c r="U143" s="22"/>
      <c r="V143" s="22"/>
      <c r="W143" s="22"/>
      <c r="X143" s="22"/>
      <c r="Y143" s="22"/>
      <c r="Z143" s="22"/>
      <c r="AA143" s="22"/>
      <c r="AB143" s="22"/>
      <c r="AC143" s="22"/>
      <c r="AD143" s="22"/>
      <c r="AE143" s="22"/>
      <c r="AF143" s="22"/>
      <c r="AG143" s="22"/>
      <c r="AH143" s="34" t="s">
        <v>837</v>
      </c>
      <c r="AI143" s="22"/>
    </row>
    <row r="144" spans="1:35" ht="132" customHeight="1">
      <c r="A144" s="21">
        <v>40730</v>
      </c>
      <c r="B144" s="22" t="s">
        <v>832</v>
      </c>
      <c r="C144" s="23" t="s">
        <v>833</v>
      </c>
      <c r="D144" s="22"/>
      <c r="E144" s="22" t="s">
        <v>838</v>
      </c>
      <c r="F144" s="22" t="s">
        <v>839</v>
      </c>
      <c r="G144" s="22" t="s">
        <v>42</v>
      </c>
      <c r="H144" s="22"/>
      <c r="I144" s="22" t="s">
        <v>840</v>
      </c>
      <c r="J144" s="22" t="s">
        <v>108</v>
      </c>
      <c r="K144" s="24"/>
      <c r="L144" s="24"/>
      <c r="M144" s="24"/>
      <c r="N144" s="24"/>
      <c r="O144" s="24" t="s">
        <v>65</v>
      </c>
      <c r="P144" s="24" t="s">
        <v>46</v>
      </c>
      <c r="Q144" s="82">
        <v>165</v>
      </c>
      <c r="R144" s="22" t="s">
        <v>47</v>
      </c>
      <c r="S144" s="22" t="s">
        <v>841</v>
      </c>
      <c r="T144" s="22" t="s">
        <v>58</v>
      </c>
      <c r="U144" s="22"/>
      <c r="V144" s="22" t="s">
        <v>842</v>
      </c>
      <c r="W144" s="22"/>
      <c r="X144" s="22"/>
      <c r="Y144" s="22">
        <v>2007</v>
      </c>
      <c r="Z144" s="22"/>
      <c r="AA144" s="22"/>
      <c r="AB144" s="22"/>
      <c r="AC144" s="22"/>
      <c r="AD144" s="22"/>
      <c r="AE144" s="22"/>
      <c r="AF144" s="22"/>
      <c r="AG144" s="22" t="s">
        <v>843</v>
      </c>
      <c r="AH144" s="91" t="s">
        <v>844</v>
      </c>
      <c r="AI144" s="22"/>
    </row>
    <row r="145" spans="1:35" ht="48" customHeight="1">
      <c r="A145" s="21">
        <v>40730</v>
      </c>
      <c r="B145" s="22" t="s">
        <v>832</v>
      </c>
      <c r="C145" s="23" t="s">
        <v>833</v>
      </c>
      <c r="D145" s="22"/>
      <c r="E145" s="22" t="s">
        <v>845</v>
      </c>
      <c r="F145" s="22"/>
      <c r="G145" s="22" t="s">
        <v>42</v>
      </c>
      <c r="H145" s="22"/>
      <c r="I145" s="22" t="s">
        <v>460</v>
      </c>
      <c r="J145" s="22" t="s">
        <v>56</v>
      </c>
      <c r="K145" s="24"/>
      <c r="L145" s="24"/>
      <c r="M145" s="24"/>
      <c r="N145" s="24"/>
      <c r="O145" s="24" t="s">
        <v>45</v>
      </c>
      <c r="P145" s="24" t="s">
        <v>66</v>
      </c>
      <c r="Q145" s="30">
        <v>1500</v>
      </c>
      <c r="R145" s="22"/>
      <c r="S145" s="22" t="s">
        <v>846</v>
      </c>
      <c r="T145" s="22" t="s">
        <v>58</v>
      </c>
      <c r="U145" s="22"/>
      <c r="V145" s="22"/>
      <c r="W145" s="22"/>
      <c r="X145" s="22"/>
      <c r="Y145" s="22"/>
      <c r="Z145" s="22"/>
      <c r="AA145" s="22"/>
      <c r="AB145" s="22"/>
      <c r="AC145" s="22"/>
      <c r="AD145" s="22"/>
      <c r="AE145" s="22"/>
      <c r="AG145" s="22" t="s">
        <v>847</v>
      </c>
      <c r="AH145" s="22" t="s">
        <v>848</v>
      </c>
      <c r="AI145" s="22"/>
    </row>
    <row r="146" spans="1:35" ht="108" customHeight="1">
      <c r="A146" s="22"/>
      <c r="B146" s="22" t="s">
        <v>832</v>
      </c>
      <c r="C146" s="23" t="s">
        <v>833</v>
      </c>
      <c r="D146" s="22"/>
      <c r="E146" s="22" t="s">
        <v>849</v>
      </c>
      <c r="F146" s="22" t="s">
        <v>850</v>
      </c>
      <c r="G146" s="22" t="s">
        <v>42</v>
      </c>
      <c r="H146" s="22"/>
      <c r="I146" s="22" t="s">
        <v>799</v>
      </c>
      <c r="J146" s="22" t="s">
        <v>56</v>
      </c>
      <c r="K146" s="24"/>
      <c r="L146" s="24"/>
      <c r="M146" s="24"/>
      <c r="N146" s="24"/>
      <c r="O146" s="24"/>
      <c r="P146" s="24" t="s">
        <v>46</v>
      </c>
      <c r="Q146" s="22"/>
      <c r="R146" s="22"/>
      <c r="S146" s="22"/>
      <c r="T146" s="22" t="s">
        <v>178</v>
      </c>
      <c r="U146" s="22"/>
      <c r="V146" s="22"/>
      <c r="W146" s="22"/>
      <c r="X146" s="22"/>
      <c r="Y146" s="22"/>
      <c r="Z146" s="22"/>
      <c r="AA146" s="22"/>
      <c r="AB146" s="22"/>
      <c r="AC146" s="22"/>
      <c r="AD146" s="22" t="s">
        <v>851</v>
      </c>
      <c r="AE146" s="22"/>
      <c r="AF146" s="22"/>
      <c r="AG146" s="22"/>
      <c r="AH146" s="22"/>
      <c r="AI146" s="22"/>
    </row>
    <row r="147" spans="1:35" s="31" customFormat="1" ht="132" customHeight="1">
      <c r="A147" s="21">
        <v>41047</v>
      </c>
      <c r="B147" s="22" t="s">
        <v>852</v>
      </c>
      <c r="C147" s="23" t="s">
        <v>853</v>
      </c>
      <c r="D147" s="22" t="s">
        <v>854</v>
      </c>
      <c r="E147" s="22" t="s">
        <v>855</v>
      </c>
      <c r="F147" s="22" t="s">
        <v>856</v>
      </c>
      <c r="G147" s="22" t="s">
        <v>42</v>
      </c>
      <c r="H147" s="22">
        <v>1</v>
      </c>
      <c r="I147" s="22" t="s">
        <v>476</v>
      </c>
      <c r="J147" s="22" t="s">
        <v>56</v>
      </c>
      <c r="K147" s="24"/>
      <c r="L147" s="24"/>
      <c r="M147" s="24"/>
      <c r="N147" s="24"/>
      <c r="O147" s="24"/>
      <c r="P147" s="24" t="s">
        <v>66</v>
      </c>
      <c r="Q147" s="30">
        <v>340</v>
      </c>
      <c r="R147" s="22" t="s">
        <v>857</v>
      </c>
      <c r="S147" s="22" t="s">
        <v>57</v>
      </c>
      <c r="T147" s="22" t="s">
        <v>48</v>
      </c>
      <c r="U147" s="22">
        <v>10</v>
      </c>
      <c r="V147" s="26" t="s">
        <v>58</v>
      </c>
      <c r="W147" s="22"/>
      <c r="X147" s="22"/>
      <c r="Y147" s="22">
        <v>2009</v>
      </c>
      <c r="Z147" s="22">
        <v>2012</v>
      </c>
      <c r="AA147" s="22"/>
      <c r="AB147" s="22"/>
      <c r="AC147" s="22"/>
      <c r="AD147" s="22"/>
      <c r="AE147" s="22"/>
      <c r="AF147" s="96" t="s">
        <v>858</v>
      </c>
      <c r="AG147" s="22" t="s">
        <v>859</v>
      </c>
      <c r="AH147" s="22" t="s">
        <v>860</v>
      </c>
      <c r="AI147" s="22"/>
    </row>
    <row r="148" spans="1:35" s="83" customFormat="1" ht="48" customHeight="1">
      <c r="A148" s="21">
        <v>40679</v>
      </c>
      <c r="B148" s="22" t="s">
        <v>852</v>
      </c>
      <c r="C148" s="23" t="s">
        <v>853</v>
      </c>
      <c r="D148" s="22"/>
      <c r="E148" s="22" t="s">
        <v>861</v>
      </c>
      <c r="F148" s="22" t="s">
        <v>862</v>
      </c>
      <c r="G148" s="22" t="s">
        <v>42</v>
      </c>
      <c r="H148" s="22"/>
      <c r="I148" s="22" t="s">
        <v>654</v>
      </c>
      <c r="J148" s="22" t="s">
        <v>56</v>
      </c>
      <c r="K148" s="24"/>
      <c r="L148" s="24"/>
      <c r="M148" s="24"/>
      <c r="N148" s="24"/>
      <c r="O148" s="24"/>
      <c r="P148" s="24" t="s">
        <v>135</v>
      </c>
      <c r="Q148" s="30">
        <v>728</v>
      </c>
      <c r="R148" s="22"/>
      <c r="S148" s="22" t="s">
        <v>863</v>
      </c>
      <c r="T148" s="22" t="s">
        <v>178</v>
      </c>
      <c r="U148" s="22"/>
      <c r="V148" s="22"/>
      <c r="W148" s="22" t="s">
        <v>863</v>
      </c>
      <c r="X148" s="22"/>
      <c r="Y148" s="22"/>
      <c r="Z148" s="22"/>
      <c r="AA148" s="22"/>
      <c r="AB148" s="22"/>
      <c r="AC148" s="22"/>
      <c r="AD148" s="22"/>
      <c r="AE148" s="22"/>
      <c r="AF148" s="22"/>
      <c r="AG148" s="22" t="s">
        <v>864</v>
      </c>
      <c r="AH148" s="97" t="s">
        <v>865</v>
      </c>
      <c r="AI148" s="22"/>
    </row>
    <row r="149" spans="1:35" ht="36" customHeight="1">
      <c r="A149" s="21">
        <v>40679</v>
      </c>
      <c r="B149" s="22" t="s">
        <v>852</v>
      </c>
      <c r="C149" s="23" t="s">
        <v>853</v>
      </c>
      <c r="D149" s="22"/>
      <c r="E149" s="22"/>
      <c r="F149" s="22" t="s">
        <v>866</v>
      </c>
      <c r="G149" s="22" t="s">
        <v>145</v>
      </c>
      <c r="H149" s="22"/>
      <c r="I149" s="22"/>
      <c r="J149" s="22"/>
      <c r="K149" s="24"/>
      <c r="L149" s="24"/>
      <c r="M149" s="24"/>
      <c r="N149" s="24"/>
      <c r="O149" s="24"/>
      <c r="P149" s="24" t="s">
        <v>135</v>
      </c>
      <c r="Q149" s="30">
        <v>6</v>
      </c>
      <c r="R149" s="22" t="s">
        <v>853</v>
      </c>
      <c r="S149" s="22"/>
      <c r="T149" s="22"/>
      <c r="U149" s="22"/>
      <c r="V149" s="22"/>
      <c r="W149" s="22"/>
      <c r="X149" s="22"/>
      <c r="Y149" s="22"/>
      <c r="Z149" s="22"/>
      <c r="AA149" s="22"/>
      <c r="AB149" s="22"/>
      <c r="AC149" s="22"/>
      <c r="AD149" s="22" t="s">
        <v>867</v>
      </c>
      <c r="AE149" s="22"/>
      <c r="AF149" s="22"/>
      <c r="AG149" s="22" t="s">
        <v>868</v>
      </c>
      <c r="AH149" s="24"/>
      <c r="AI149" s="22"/>
    </row>
    <row r="150" spans="1:35" ht="204" customHeight="1">
      <c r="A150" s="21">
        <v>40676</v>
      </c>
      <c r="B150" s="22" t="s">
        <v>52</v>
      </c>
      <c r="C150" s="23" t="s">
        <v>869</v>
      </c>
      <c r="D150" s="22"/>
      <c r="E150" s="22" t="s">
        <v>870</v>
      </c>
      <c r="F150" s="22" t="s">
        <v>871</v>
      </c>
      <c r="G150" s="22" t="s">
        <v>42</v>
      </c>
      <c r="H150" s="22"/>
      <c r="I150" s="22" t="s">
        <v>872</v>
      </c>
      <c r="J150" s="22" t="s">
        <v>44</v>
      </c>
      <c r="K150" s="24"/>
      <c r="L150" s="24"/>
      <c r="M150" s="24"/>
      <c r="N150" s="24"/>
      <c r="O150" s="24"/>
      <c r="P150" s="24" t="s">
        <v>66</v>
      </c>
      <c r="Q150" s="22"/>
      <c r="R150" s="22" t="s">
        <v>873</v>
      </c>
      <c r="S150" s="22" t="s">
        <v>874</v>
      </c>
      <c r="T150" s="22" t="s">
        <v>58</v>
      </c>
      <c r="U150" s="22">
        <v>13</v>
      </c>
      <c r="V150" s="22" t="s">
        <v>875</v>
      </c>
      <c r="W150" s="22"/>
      <c r="X150" s="22"/>
      <c r="Y150" s="22"/>
      <c r="Z150" s="22"/>
      <c r="AA150" s="22"/>
      <c r="AB150" s="22"/>
      <c r="AC150" s="22"/>
      <c r="AD150" s="22" t="s">
        <v>876</v>
      </c>
      <c r="AE150" s="22"/>
      <c r="AF150" s="22"/>
      <c r="AG150" s="22" t="s">
        <v>877</v>
      </c>
      <c r="AH150" s="34" t="s">
        <v>878</v>
      </c>
      <c r="AI150" s="22"/>
    </row>
    <row r="151" spans="1:35" ht="48" customHeight="1">
      <c r="A151" s="21">
        <v>40920</v>
      </c>
      <c r="B151" s="22" t="s">
        <v>52</v>
      </c>
      <c r="C151" s="23" t="s">
        <v>869</v>
      </c>
      <c r="D151" s="22"/>
      <c r="E151" s="22" t="s">
        <v>879</v>
      </c>
      <c r="F151" s="22" t="s">
        <v>880</v>
      </c>
      <c r="G151" s="22" t="s">
        <v>42</v>
      </c>
      <c r="H151" s="22"/>
      <c r="I151" s="22" t="s">
        <v>57</v>
      </c>
      <c r="J151" s="22"/>
      <c r="K151" s="24"/>
      <c r="L151" s="24"/>
      <c r="M151" s="24"/>
      <c r="N151" s="24"/>
      <c r="O151" s="24"/>
      <c r="P151" s="24" t="s">
        <v>135</v>
      </c>
      <c r="Q151" s="22"/>
      <c r="R151" s="22"/>
      <c r="S151" s="22"/>
      <c r="T151" s="22" t="s">
        <v>58</v>
      </c>
      <c r="U151" s="22"/>
      <c r="V151" s="22"/>
      <c r="W151" s="22"/>
      <c r="X151" s="22"/>
      <c r="Y151" s="22"/>
      <c r="Z151" s="22"/>
      <c r="AA151" s="22"/>
      <c r="AB151" s="22" t="s">
        <v>881</v>
      </c>
      <c r="AC151" s="22"/>
      <c r="AD151" s="22"/>
      <c r="AE151" s="22"/>
      <c r="AF151" s="22"/>
      <c r="AG151" s="22" t="s">
        <v>882</v>
      </c>
      <c r="AH151" s="22" t="s">
        <v>883</v>
      </c>
      <c r="AI151" s="22"/>
    </row>
    <row r="152" spans="1:35" ht="72" customHeight="1">
      <c r="A152" s="21">
        <v>40920</v>
      </c>
      <c r="B152" s="22" t="s">
        <v>52</v>
      </c>
      <c r="C152" s="23" t="s">
        <v>869</v>
      </c>
      <c r="D152" s="22"/>
      <c r="E152" s="98" t="s">
        <v>884</v>
      </c>
      <c r="F152" s="22" t="s">
        <v>885</v>
      </c>
      <c r="G152" s="22" t="s">
        <v>886</v>
      </c>
      <c r="H152" s="22">
        <v>1</v>
      </c>
      <c r="I152" s="22" t="s">
        <v>57</v>
      </c>
      <c r="J152" s="22" t="s">
        <v>56</v>
      </c>
      <c r="K152" s="24"/>
      <c r="L152" s="24"/>
      <c r="M152" s="24"/>
      <c r="N152" s="24"/>
      <c r="O152" s="24"/>
      <c r="P152" s="24" t="s">
        <v>135</v>
      </c>
      <c r="Q152" s="30">
        <v>74</v>
      </c>
      <c r="R152" s="22"/>
      <c r="S152" s="22"/>
      <c r="T152" s="22"/>
      <c r="U152" s="22"/>
      <c r="V152" s="22" t="s">
        <v>887</v>
      </c>
      <c r="W152" s="22"/>
      <c r="X152" s="22"/>
      <c r="Y152" s="22"/>
      <c r="Z152" s="22"/>
      <c r="AA152" s="22"/>
      <c r="AB152" s="22" t="s">
        <v>888</v>
      </c>
      <c r="AC152" s="22"/>
      <c r="AD152" s="22" t="s">
        <v>889</v>
      </c>
      <c r="AE152" s="22"/>
      <c r="AF152" s="22"/>
      <c r="AG152" s="22" t="s">
        <v>890</v>
      </c>
      <c r="AH152" s="22" t="s">
        <v>51</v>
      </c>
      <c r="AI152" s="22"/>
    </row>
    <row r="153" spans="1:35" s="31" customFormat="1" ht="84" customHeight="1">
      <c r="A153" s="21">
        <v>40679</v>
      </c>
      <c r="B153" s="22" t="s">
        <v>852</v>
      </c>
      <c r="C153" s="23" t="s">
        <v>891</v>
      </c>
      <c r="D153" s="22"/>
      <c r="E153" s="22" t="s">
        <v>892</v>
      </c>
      <c r="F153" s="22" t="s">
        <v>893</v>
      </c>
      <c r="G153" s="22" t="s">
        <v>42</v>
      </c>
      <c r="H153" s="22">
        <v>5</v>
      </c>
      <c r="I153" s="22" t="s">
        <v>894</v>
      </c>
      <c r="J153" s="22" t="s">
        <v>56</v>
      </c>
      <c r="K153" s="24"/>
      <c r="L153" s="24"/>
      <c r="M153" s="24"/>
      <c r="N153" s="24"/>
      <c r="O153" s="24"/>
      <c r="P153" s="24" t="s">
        <v>135</v>
      </c>
      <c r="Q153" s="30">
        <v>3000</v>
      </c>
      <c r="R153" s="22"/>
      <c r="S153" s="22"/>
      <c r="T153" s="22"/>
      <c r="U153" s="22"/>
      <c r="V153" s="22"/>
      <c r="W153" s="22"/>
      <c r="X153" s="22"/>
      <c r="Y153" s="22"/>
      <c r="Z153" s="22"/>
      <c r="AA153" s="22"/>
      <c r="AB153" s="22"/>
      <c r="AC153" s="22"/>
      <c r="AD153" s="22"/>
      <c r="AE153" s="22"/>
      <c r="AF153" s="22"/>
      <c r="AG153" s="22" t="s">
        <v>895</v>
      </c>
      <c r="AH153" s="22" t="s">
        <v>896</v>
      </c>
      <c r="AI153" s="22"/>
    </row>
    <row r="154" spans="1:35" ht="156" customHeight="1">
      <c r="A154" s="36">
        <v>40814</v>
      </c>
      <c r="B154" s="37" t="s">
        <v>852</v>
      </c>
      <c r="C154" s="38" t="s">
        <v>891</v>
      </c>
      <c r="D154" s="37"/>
      <c r="E154" s="37" t="s">
        <v>897</v>
      </c>
      <c r="F154" s="37" t="s">
        <v>898</v>
      </c>
      <c r="G154" s="37" t="s">
        <v>42</v>
      </c>
      <c r="H154" s="37" t="s">
        <v>899</v>
      </c>
      <c r="I154" s="37" t="s">
        <v>900</v>
      </c>
      <c r="J154" s="37" t="s">
        <v>56</v>
      </c>
      <c r="K154" s="39"/>
      <c r="L154" s="39"/>
      <c r="M154" s="39"/>
      <c r="N154" s="39"/>
      <c r="O154" s="39"/>
      <c r="P154" s="39" t="s">
        <v>135</v>
      </c>
      <c r="Q154" s="40">
        <v>2000</v>
      </c>
      <c r="R154" s="37"/>
      <c r="S154" s="37" t="s">
        <v>58</v>
      </c>
      <c r="T154" s="37" t="s">
        <v>58</v>
      </c>
      <c r="U154" s="37"/>
      <c r="V154" s="37"/>
      <c r="W154" s="37"/>
      <c r="X154" s="37"/>
      <c r="Y154" s="46">
        <v>41244</v>
      </c>
      <c r="Z154" s="46">
        <v>43070</v>
      </c>
      <c r="AA154" s="37"/>
      <c r="AB154" s="37"/>
      <c r="AC154" s="37" t="s">
        <v>901</v>
      </c>
      <c r="AD154" s="37"/>
      <c r="AE154" s="37"/>
      <c r="AF154" s="37"/>
      <c r="AG154" s="37"/>
      <c r="AH154" s="37" t="s">
        <v>51</v>
      </c>
      <c r="AI154" s="37"/>
    </row>
    <row r="155" spans="1:35" ht="120" customHeight="1">
      <c r="A155" s="22"/>
      <c r="B155" s="22" t="s">
        <v>852</v>
      </c>
      <c r="C155" s="23" t="s">
        <v>891</v>
      </c>
      <c r="D155" s="22"/>
      <c r="E155" s="22" t="s">
        <v>902</v>
      </c>
      <c r="F155" s="22" t="s">
        <v>903</v>
      </c>
      <c r="G155" s="22" t="s">
        <v>42</v>
      </c>
      <c r="H155" s="22"/>
      <c r="I155" s="22" t="s">
        <v>904</v>
      </c>
      <c r="J155" s="22" t="s">
        <v>56</v>
      </c>
      <c r="K155" s="24"/>
      <c r="L155" s="24"/>
      <c r="M155" s="24"/>
      <c r="N155" s="24"/>
      <c r="O155" s="24"/>
      <c r="P155" s="24" t="s">
        <v>135</v>
      </c>
      <c r="Q155" s="22"/>
      <c r="R155" s="22"/>
      <c r="S155" s="22"/>
      <c r="T155" s="22"/>
      <c r="U155" s="22"/>
      <c r="V155" s="22"/>
      <c r="W155" s="22"/>
      <c r="X155" s="22"/>
      <c r="Y155" s="22"/>
      <c r="Z155" s="22"/>
      <c r="AA155" s="22"/>
      <c r="AB155" s="22"/>
      <c r="AC155" s="22"/>
      <c r="AD155" s="22"/>
      <c r="AE155" s="22"/>
      <c r="AF155" s="22"/>
      <c r="AG155" s="22" t="s">
        <v>895</v>
      </c>
      <c r="AH155" s="91" t="s">
        <v>905</v>
      </c>
      <c r="AI155" s="22"/>
    </row>
    <row r="156" spans="1:35" ht="108" customHeight="1">
      <c r="A156" s="21">
        <v>41024</v>
      </c>
      <c r="B156" s="22" t="s">
        <v>154</v>
      </c>
      <c r="C156" s="23" t="s">
        <v>906</v>
      </c>
      <c r="D156" s="22"/>
      <c r="E156" s="22" t="s">
        <v>907</v>
      </c>
      <c r="F156" s="22" t="s">
        <v>908</v>
      </c>
      <c r="G156" s="22" t="s">
        <v>42</v>
      </c>
      <c r="H156" s="22">
        <v>1</v>
      </c>
      <c r="I156" s="22" t="s">
        <v>909</v>
      </c>
      <c r="J156" s="22" t="s">
        <v>56</v>
      </c>
      <c r="K156" s="24"/>
      <c r="L156" s="24"/>
      <c r="M156" s="24"/>
      <c r="N156" s="24"/>
      <c r="O156" s="24"/>
      <c r="P156" s="24" t="s">
        <v>66</v>
      </c>
      <c r="Q156" s="22"/>
      <c r="R156" s="22"/>
      <c r="S156" s="22"/>
      <c r="T156" s="22" t="s">
        <v>910</v>
      </c>
      <c r="U156" s="22"/>
      <c r="V156" s="22"/>
      <c r="W156" s="22"/>
      <c r="X156" s="22"/>
      <c r="Y156" s="22"/>
      <c r="Z156" s="22"/>
      <c r="AA156" s="22"/>
      <c r="AB156" s="22" t="s">
        <v>911</v>
      </c>
      <c r="AC156" s="22"/>
      <c r="AD156" s="22"/>
      <c r="AE156" s="22"/>
      <c r="AF156" s="22" t="s">
        <v>912</v>
      </c>
      <c r="AG156" s="22" t="s">
        <v>913</v>
      </c>
      <c r="AH156" s="22" t="s">
        <v>51</v>
      </c>
      <c r="AI156" s="22"/>
    </row>
    <row r="157" spans="1:35" ht="24" customHeight="1">
      <c r="A157" s="21">
        <v>41024</v>
      </c>
      <c r="B157" s="22" t="s">
        <v>154</v>
      </c>
      <c r="C157" s="23" t="s">
        <v>906</v>
      </c>
      <c r="D157" s="22"/>
      <c r="E157" s="22" t="s">
        <v>914</v>
      </c>
      <c r="F157" s="22" t="s">
        <v>915</v>
      </c>
      <c r="G157" s="22" t="s">
        <v>42</v>
      </c>
      <c r="H157" s="22">
        <v>1</v>
      </c>
      <c r="I157" s="22" t="s">
        <v>916</v>
      </c>
      <c r="J157" s="22" t="s">
        <v>56</v>
      </c>
      <c r="K157" s="24"/>
      <c r="L157" s="24"/>
      <c r="M157" s="24"/>
      <c r="N157" s="24"/>
      <c r="O157" s="24" t="s">
        <v>45</v>
      </c>
      <c r="P157" s="24" t="s">
        <v>66</v>
      </c>
      <c r="Q157" s="22"/>
      <c r="R157" s="22"/>
      <c r="S157" s="22"/>
      <c r="T157" s="22"/>
      <c r="U157" s="22"/>
      <c r="V157" s="22" t="s">
        <v>917</v>
      </c>
      <c r="W157" s="22"/>
      <c r="X157" s="22"/>
      <c r="Y157" s="22"/>
      <c r="Z157" s="22"/>
      <c r="AA157" s="22"/>
      <c r="AB157" s="22"/>
      <c r="AC157" s="22"/>
      <c r="AD157" s="22"/>
      <c r="AE157" s="22"/>
      <c r="AF157" s="22" t="s">
        <v>918</v>
      </c>
      <c r="AG157" s="99"/>
      <c r="AH157" s="22"/>
      <c r="AI157" s="22"/>
    </row>
    <row r="158" spans="1:35" ht="36" customHeight="1">
      <c r="A158" s="36">
        <v>41082</v>
      </c>
      <c r="B158" s="37" t="s">
        <v>154</v>
      </c>
      <c r="C158" s="38" t="s">
        <v>906</v>
      </c>
      <c r="D158" s="37"/>
      <c r="E158" s="37" t="s">
        <v>919</v>
      </c>
      <c r="F158" s="37" t="s">
        <v>920</v>
      </c>
      <c r="G158" s="37" t="s">
        <v>42</v>
      </c>
      <c r="H158" s="37">
        <v>1</v>
      </c>
      <c r="I158" s="37" t="s">
        <v>301</v>
      </c>
      <c r="J158" s="37" t="s">
        <v>56</v>
      </c>
      <c r="K158" s="39"/>
      <c r="L158" s="39"/>
      <c r="M158" s="39"/>
      <c r="N158" s="39"/>
      <c r="O158" s="39"/>
      <c r="P158" s="39" t="s">
        <v>66</v>
      </c>
      <c r="Q158" s="40">
        <v>350</v>
      </c>
      <c r="R158" s="37" t="s">
        <v>47</v>
      </c>
      <c r="S158" s="37" t="s">
        <v>921</v>
      </c>
      <c r="T158" s="37" t="s">
        <v>58</v>
      </c>
      <c r="U158" s="37" t="s">
        <v>922</v>
      </c>
      <c r="V158" s="37" t="s">
        <v>923</v>
      </c>
      <c r="W158" s="37"/>
      <c r="X158" s="37"/>
      <c r="Y158" s="46">
        <v>40603</v>
      </c>
      <c r="Z158" s="46">
        <v>42004</v>
      </c>
      <c r="AA158" s="37"/>
      <c r="AB158" s="22" t="s">
        <v>924</v>
      </c>
      <c r="AC158" s="37"/>
      <c r="AD158" s="37"/>
      <c r="AE158" s="37" t="s">
        <v>925</v>
      </c>
      <c r="AF158" s="37" t="s">
        <v>926</v>
      </c>
      <c r="AG158" s="37" t="s">
        <v>927</v>
      </c>
      <c r="AH158" s="37" t="s">
        <v>51</v>
      </c>
      <c r="AI158" s="37" t="s">
        <v>57</v>
      </c>
    </row>
    <row r="159" spans="1:35" ht="36" customHeight="1">
      <c r="A159" s="21">
        <v>41082</v>
      </c>
      <c r="B159" s="22" t="s">
        <v>154</v>
      </c>
      <c r="C159" s="23" t="s">
        <v>906</v>
      </c>
      <c r="D159" s="22"/>
      <c r="E159" s="22" t="s">
        <v>928</v>
      </c>
      <c r="F159" s="22" t="s">
        <v>920</v>
      </c>
      <c r="G159" s="22" t="s">
        <v>42</v>
      </c>
      <c r="H159" s="22">
        <v>1</v>
      </c>
      <c r="I159" s="22" t="s">
        <v>929</v>
      </c>
      <c r="J159" s="22" t="s">
        <v>56</v>
      </c>
      <c r="K159" s="24"/>
      <c r="L159" s="24"/>
      <c r="M159" s="24"/>
      <c r="N159" s="24"/>
      <c r="O159" s="24"/>
      <c r="P159" s="24" t="s">
        <v>135</v>
      </c>
      <c r="Q159" s="30">
        <v>430</v>
      </c>
      <c r="R159" s="22" t="s">
        <v>661</v>
      </c>
      <c r="S159" s="22" t="s">
        <v>921</v>
      </c>
      <c r="T159" s="22" t="s">
        <v>58</v>
      </c>
      <c r="U159" s="22"/>
      <c r="V159" s="22"/>
      <c r="W159" s="22"/>
      <c r="X159" s="22"/>
      <c r="Y159" s="22"/>
      <c r="Z159" s="22"/>
      <c r="AA159" s="22"/>
      <c r="AB159" s="22" t="s">
        <v>924</v>
      </c>
      <c r="AC159" s="22"/>
      <c r="AD159" s="22"/>
      <c r="AE159" s="22"/>
      <c r="AF159" s="22"/>
      <c r="AG159" s="22" t="s">
        <v>930</v>
      </c>
      <c r="AH159" s="22" t="s">
        <v>51</v>
      </c>
      <c r="AI159" s="22" t="s">
        <v>57</v>
      </c>
    </row>
    <row r="160" spans="1:35" ht="48" customHeight="1">
      <c r="A160" s="100">
        <v>41024</v>
      </c>
      <c r="B160" s="101" t="s">
        <v>154</v>
      </c>
      <c r="C160" s="102" t="s">
        <v>906</v>
      </c>
      <c r="D160" s="101"/>
      <c r="E160" s="101" t="s">
        <v>931</v>
      </c>
      <c r="F160" s="101" t="s">
        <v>932</v>
      </c>
      <c r="G160" s="101" t="s">
        <v>42</v>
      </c>
      <c r="H160" s="101">
        <v>1</v>
      </c>
      <c r="I160" s="101" t="s">
        <v>170</v>
      </c>
      <c r="J160" s="101" t="s">
        <v>56</v>
      </c>
      <c r="K160" s="103"/>
      <c r="L160" s="103"/>
      <c r="M160" s="103"/>
      <c r="N160" s="103"/>
      <c r="O160" s="103"/>
      <c r="P160" s="103" t="s">
        <v>46</v>
      </c>
      <c r="Q160" s="101"/>
      <c r="R160" s="101" t="s">
        <v>933</v>
      </c>
      <c r="S160" s="101" t="s">
        <v>934</v>
      </c>
      <c r="T160" s="101"/>
      <c r="U160" s="101">
        <v>10</v>
      </c>
      <c r="V160" s="101" t="s">
        <v>68</v>
      </c>
      <c r="W160" s="101"/>
      <c r="X160" s="101"/>
      <c r="Y160" s="104">
        <v>35400</v>
      </c>
      <c r="Z160" s="104">
        <v>36495</v>
      </c>
      <c r="AA160" s="101"/>
      <c r="AB160" s="101"/>
      <c r="AC160" s="101"/>
      <c r="AD160" s="101" t="s">
        <v>935</v>
      </c>
      <c r="AE160" s="101"/>
      <c r="AF160" s="101" t="s">
        <v>936</v>
      </c>
      <c r="AG160" s="101" t="s">
        <v>937</v>
      </c>
      <c r="AH160" s="101"/>
      <c r="AI160" s="101"/>
    </row>
    <row r="161" spans="1:35" ht="48" customHeight="1">
      <c r="A161" s="105">
        <v>41024</v>
      </c>
      <c r="B161" s="106" t="s">
        <v>154</v>
      </c>
      <c r="C161" s="107" t="s">
        <v>906</v>
      </c>
      <c r="D161" s="106"/>
      <c r="E161" s="106" t="s">
        <v>938</v>
      </c>
      <c r="F161" s="106" t="s">
        <v>939</v>
      </c>
      <c r="G161" s="106" t="s">
        <v>42</v>
      </c>
      <c r="H161" s="106">
        <v>2</v>
      </c>
      <c r="I161" s="106" t="s">
        <v>799</v>
      </c>
      <c r="J161" s="106" t="s">
        <v>56</v>
      </c>
      <c r="K161" s="108"/>
      <c r="L161" s="108"/>
      <c r="M161" s="108"/>
      <c r="N161" s="108"/>
      <c r="O161" s="108"/>
      <c r="P161" s="108" t="s">
        <v>46</v>
      </c>
      <c r="Q161" s="106"/>
      <c r="R161" s="106"/>
      <c r="S161" s="106"/>
      <c r="T161" s="106" t="s">
        <v>48</v>
      </c>
      <c r="U161" s="106" t="s">
        <v>940</v>
      </c>
      <c r="V161" s="106"/>
      <c r="W161" s="106"/>
      <c r="X161" s="106"/>
      <c r="Y161" s="106">
        <v>2007</v>
      </c>
      <c r="Z161" s="106">
        <v>2010</v>
      </c>
      <c r="AA161" s="106"/>
      <c r="AB161" s="106"/>
      <c r="AC161" s="106"/>
      <c r="AD161" s="106" t="s">
        <v>941</v>
      </c>
      <c r="AE161" s="106" t="s">
        <v>942</v>
      </c>
      <c r="AF161" s="106" t="s">
        <v>943</v>
      </c>
      <c r="AG161" s="106" t="s">
        <v>944</v>
      </c>
      <c r="AH161" s="106" t="s">
        <v>51</v>
      </c>
      <c r="AI161" s="106"/>
    </row>
    <row r="162" spans="1:35" s="83" customFormat="1" ht="120" customHeight="1">
      <c r="A162" s="72">
        <v>41024</v>
      </c>
      <c r="B162" s="75" t="s">
        <v>154</v>
      </c>
      <c r="C162" s="74" t="s">
        <v>906</v>
      </c>
      <c r="D162" s="75" t="s">
        <v>945</v>
      </c>
      <c r="E162" s="75" t="s">
        <v>946</v>
      </c>
      <c r="F162" s="75" t="s">
        <v>947</v>
      </c>
      <c r="G162" s="75" t="s">
        <v>42</v>
      </c>
      <c r="H162" s="75">
        <v>1</v>
      </c>
      <c r="I162" s="75" t="s">
        <v>948</v>
      </c>
      <c r="J162" s="75" t="s">
        <v>56</v>
      </c>
      <c r="K162" s="76"/>
      <c r="L162" s="76"/>
      <c r="M162" s="76"/>
      <c r="N162" s="76"/>
      <c r="O162" s="76"/>
      <c r="P162" s="76" t="s">
        <v>135</v>
      </c>
      <c r="Q162" s="109">
        <v>90</v>
      </c>
      <c r="R162" s="75"/>
      <c r="S162" s="75" t="s">
        <v>949</v>
      </c>
      <c r="T162" s="75"/>
      <c r="U162" s="75"/>
      <c r="V162" s="75"/>
      <c r="W162" s="75"/>
      <c r="X162" s="75"/>
      <c r="Y162" s="75"/>
      <c r="Z162" s="75"/>
      <c r="AA162" s="75"/>
      <c r="AB162" s="75"/>
      <c r="AC162" s="75"/>
      <c r="AD162" s="75"/>
      <c r="AE162" s="75"/>
      <c r="AF162" s="75"/>
      <c r="AG162" s="110" t="s">
        <v>950</v>
      </c>
      <c r="AH162" s="75" t="s">
        <v>51</v>
      </c>
      <c r="AI162" s="75"/>
    </row>
    <row r="163" spans="1:35" ht="192" customHeight="1">
      <c r="A163" s="21">
        <v>41024</v>
      </c>
      <c r="B163" s="22" t="s">
        <v>154</v>
      </c>
      <c r="C163" s="23" t="s">
        <v>906</v>
      </c>
      <c r="D163" s="22" t="s">
        <v>951</v>
      </c>
      <c r="E163" s="22" t="s">
        <v>952</v>
      </c>
      <c r="F163" s="22" t="s">
        <v>953</v>
      </c>
      <c r="G163" s="22" t="s">
        <v>42</v>
      </c>
      <c r="H163" s="22">
        <v>1</v>
      </c>
      <c r="I163" s="22" t="s">
        <v>43</v>
      </c>
      <c r="J163" s="22" t="s">
        <v>44</v>
      </c>
      <c r="K163" s="24"/>
      <c r="L163" s="24"/>
      <c r="M163" s="24"/>
      <c r="N163" s="24"/>
      <c r="O163" s="24"/>
      <c r="P163" s="24" t="s">
        <v>46</v>
      </c>
      <c r="Q163" s="30">
        <v>63</v>
      </c>
      <c r="R163" s="22"/>
      <c r="S163" s="22"/>
      <c r="T163" s="22" t="s">
        <v>48</v>
      </c>
      <c r="U163" s="22"/>
      <c r="V163" s="22"/>
      <c r="W163" s="22" t="s">
        <v>954</v>
      </c>
      <c r="X163" s="22"/>
      <c r="Y163" s="22">
        <v>2002</v>
      </c>
      <c r="Z163" s="22">
        <v>2005</v>
      </c>
      <c r="AA163" s="22"/>
      <c r="AB163" s="22"/>
      <c r="AC163" s="22"/>
      <c r="AD163" s="22" t="s">
        <v>955</v>
      </c>
      <c r="AE163" s="22"/>
      <c r="AF163" s="22" t="s">
        <v>956</v>
      </c>
      <c r="AG163" s="111" t="s">
        <v>957</v>
      </c>
      <c r="AH163" s="22" t="s">
        <v>51</v>
      </c>
      <c r="AI163" s="22"/>
    </row>
    <row r="164" spans="1:35" ht="24" customHeight="1">
      <c r="A164" s="22"/>
      <c r="B164" s="22" t="s">
        <v>154</v>
      </c>
      <c r="C164" s="23" t="s">
        <v>906</v>
      </c>
      <c r="D164" s="22" t="s">
        <v>958</v>
      </c>
      <c r="E164" s="22" t="s">
        <v>959</v>
      </c>
      <c r="F164" s="22"/>
      <c r="G164" s="22" t="s">
        <v>42</v>
      </c>
      <c r="H164" s="22">
        <v>1</v>
      </c>
      <c r="I164" s="22">
        <v>44</v>
      </c>
      <c r="J164" s="22" t="s">
        <v>44</v>
      </c>
      <c r="K164" s="44"/>
      <c r="L164" s="44"/>
      <c r="M164" s="44"/>
      <c r="N164" s="44"/>
      <c r="O164" s="44"/>
      <c r="P164" s="44" t="s">
        <v>135</v>
      </c>
      <c r="Q164" s="30"/>
      <c r="R164" s="22"/>
      <c r="S164" s="22"/>
      <c r="T164" s="22"/>
      <c r="U164" s="22"/>
      <c r="V164" s="22" t="s">
        <v>138</v>
      </c>
      <c r="W164" s="22"/>
      <c r="X164" s="22"/>
      <c r="Y164" s="22"/>
      <c r="Z164" s="22"/>
      <c r="AA164" s="22"/>
      <c r="AB164" s="22"/>
      <c r="AC164" s="22"/>
      <c r="AD164" s="22"/>
      <c r="AE164" s="22"/>
      <c r="AG164" s="111"/>
      <c r="AH164" s="22" t="s">
        <v>51</v>
      </c>
      <c r="AI164" s="22"/>
    </row>
    <row r="165" spans="1:35" ht="12">
      <c r="A165" s="22"/>
      <c r="B165" s="22" t="s">
        <v>154</v>
      </c>
      <c r="C165" s="23" t="s">
        <v>906</v>
      </c>
      <c r="D165" s="22" t="s">
        <v>960</v>
      </c>
      <c r="E165" s="22" t="s">
        <v>961</v>
      </c>
      <c r="F165" s="22"/>
      <c r="G165" s="22" t="s">
        <v>42</v>
      </c>
      <c r="H165" s="22">
        <v>1</v>
      </c>
      <c r="I165" s="22">
        <v>30</v>
      </c>
      <c r="J165" s="22" t="s">
        <v>44</v>
      </c>
      <c r="K165" s="44"/>
      <c r="L165" s="44"/>
      <c r="M165" s="44"/>
      <c r="N165" s="44"/>
      <c r="O165" s="44"/>
      <c r="P165" s="44" t="s">
        <v>135</v>
      </c>
      <c r="Q165" s="30"/>
      <c r="R165" s="22"/>
      <c r="S165" s="22"/>
      <c r="T165" s="22"/>
      <c r="U165" s="22"/>
      <c r="V165" s="22" t="s">
        <v>138</v>
      </c>
      <c r="W165" s="22"/>
      <c r="X165" s="22"/>
      <c r="Y165" s="22"/>
      <c r="Z165" s="22"/>
      <c r="AA165" s="22"/>
      <c r="AB165" s="22"/>
      <c r="AC165" s="22"/>
      <c r="AD165" s="22"/>
      <c r="AE165" s="22"/>
      <c r="AF165" s="22"/>
      <c r="AG165" s="111"/>
      <c r="AH165" s="22" t="s">
        <v>51</v>
      </c>
      <c r="AI165" s="22"/>
    </row>
    <row r="166" spans="1:35" ht="96" customHeight="1">
      <c r="A166" s="21">
        <v>41024</v>
      </c>
      <c r="B166" s="22" t="s">
        <v>154</v>
      </c>
      <c r="C166" s="23" t="s">
        <v>906</v>
      </c>
      <c r="D166" s="22" t="s">
        <v>958</v>
      </c>
      <c r="E166" s="22" t="s">
        <v>962</v>
      </c>
      <c r="F166" s="22"/>
      <c r="G166" s="22" t="s">
        <v>42</v>
      </c>
      <c r="H166" s="22">
        <v>1</v>
      </c>
      <c r="I166" s="22" t="s">
        <v>963</v>
      </c>
      <c r="J166" s="22" t="s">
        <v>56</v>
      </c>
      <c r="K166" s="24"/>
      <c r="L166" s="24"/>
      <c r="M166" s="24"/>
      <c r="N166" s="24"/>
      <c r="O166" s="24" t="s">
        <v>65</v>
      </c>
      <c r="P166" s="24" t="s">
        <v>135</v>
      </c>
      <c r="Q166" s="30"/>
      <c r="S166" s="22"/>
      <c r="T166" s="22" t="s">
        <v>48</v>
      </c>
      <c r="U166" s="22"/>
      <c r="V166" s="22"/>
      <c r="W166" s="22"/>
      <c r="X166" s="22"/>
      <c r="Y166" s="25">
        <v>40817</v>
      </c>
      <c r="Z166" s="22">
        <v>2015</v>
      </c>
      <c r="AA166" s="22"/>
      <c r="AB166" s="22" t="s">
        <v>964</v>
      </c>
      <c r="AC166" s="22"/>
      <c r="AD166" s="22"/>
      <c r="AE166" s="22"/>
      <c r="AF166" s="22"/>
      <c r="AG166" s="111"/>
      <c r="AH166" s="22" t="s">
        <v>51</v>
      </c>
      <c r="AI166" s="22"/>
    </row>
    <row r="167" spans="1:35" ht="168">
      <c r="A167" s="112">
        <v>41024</v>
      </c>
      <c r="B167" s="113" t="s">
        <v>154</v>
      </c>
      <c r="C167" s="114" t="s">
        <v>906</v>
      </c>
      <c r="D167" s="113"/>
      <c r="E167" s="113" t="s">
        <v>965</v>
      </c>
      <c r="F167" s="113" t="s">
        <v>966</v>
      </c>
      <c r="G167" s="113" t="s">
        <v>42</v>
      </c>
      <c r="H167" s="113">
        <v>1</v>
      </c>
      <c r="I167" s="113" t="s">
        <v>500</v>
      </c>
      <c r="J167" s="113" t="s">
        <v>56</v>
      </c>
      <c r="K167" s="115"/>
      <c r="L167" s="115"/>
      <c r="M167" s="115"/>
      <c r="N167" s="115"/>
      <c r="O167" s="115" t="s">
        <v>65</v>
      </c>
      <c r="P167" s="115" t="s">
        <v>46</v>
      </c>
      <c r="Q167" s="113"/>
      <c r="R167" s="113" t="s">
        <v>967</v>
      </c>
      <c r="S167" s="113" t="s">
        <v>58</v>
      </c>
      <c r="T167" s="113" t="s">
        <v>58</v>
      </c>
      <c r="U167" s="113"/>
      <c r="V167" s="113"/>
      <c r="W167" s="113" t="s">
        <v>954</v>
      </c>
      <c r="X167" s="113"/>
      <c r="Y167" s="113"/>
      <c r="Z167" s="113"/>
      <c r="AA167" s="113"/>
      <c r="AB167" s="113"/>
      <c r="AC167" s="113"/>
      <c r="AD167" s="113" t="s">
        <v>968</v>
      </c>
      <c r="AE167" s="113"/>
      <c r="AF167" s="113" t="s">
        <v>969</v>
      </c>
      <c r="AG167" s="116" t="s">
        <v>970</v>
      </c>
      <c r="AH167" s="117"/>
      <c r="AI167" s="113"/>
    </row>
    <row r="168" spans="1:35" s="31" customFormat="1" ht="36" customHeight="1">
      <c r="A168" s="36">
        <v>41096</v>
      </c>
      <c r="B168" s="37" t="s">
        <v>154</v>
      </c>
      <c r="C168" s="38" t="s">
        <v>906</v>
      </c>
      <c r="D168" s="37"/>
      <c r="E168" s="37" t="s">
        <v>971</v>
      </c>
      <c r="F168" s="37" t="s">
        <v>972</v>
      </c>
      <c r="G168" s="37" t="s">
        <v>42</v>
      </c>
      <c r="H168" s="37">
        <v>1</v>
      </c>
      <c r="I168" s="37" t="s">
        <v>500</v>
      </c>
      <c r="J168" s="37" t="s">
        <v>56</v>
      </c>
      <c r="K168" s="39">
        <v>49</v>
      </c>
      <c r="L168" s="39"/>
      <c r="M168" s="39">
        <v>16</v>
      </c>
      <c r="N168" s="39"/>
      <c r="O168" s="39" t="s">
        <v>65</v>
      </c>
      <c r="P168" s="39" t="s">
        <v>135</v>
      </c>
      <c r="Q168" s="40">
        <v>16</v>
      </c>
      <c r="R168" s="37" t="s">
        <v>136</v>
      </c>
      <c r="S168" s="37" t="s">
        <v>58</v>
      </c>
      <c r="T168" s="37" t="s">
        <v>58</v>
      </c>
      <c r="U168" s="37"/>
      <c r="V168" s="37" t="s">
        <v>58</v>
      </c>
      <c r="W168" s="37" t="s">
        <v>973</v>
      </c>
      <c r="X168" s="37"/>
      <c r="Y168" s="37">
        <v>2012</v>
      </c>
      <c r="Z168" s="37"/>
      <c r="AA168" s="37"/>
      <c r="AB168" s="37" t="s">
        <v>974</v>
      </c>
      <c r="AC168" s="37"/>
      <c r="AD168" s="37" t="s">
        <v>975</v>
      </c>
      <c r="AE168" s="37"/>
      <c r="AF168" s="37"/>
      <c r="AG168" s="37" t="s">
        <v>976</v>
      </c>
      <c r="AH168" s="37" t="s">
        <v>977</v>
      </c>
      <c r="AI168" s="37"/>
    </row>
    <row r="169" spans="1:35" ht="60" customHeight="1">
      <c r="A169" s="36">
        <v>41207</v>
      </c>
      <c r="B169" s="37" t="s">
        <v>154</v>
      </c>
      <c r="C169" s="38" t="s">
        <v>906</v>
      </c>
      <c r="D169" s="37"/>
      <c r="E169" s="37" t="s">
        <v>978</v>
      </c>
      <c r="F169" s="37" t="s">
        <v>972</v>
      </c>
      <c r="G169" s="37" t="s">
        <v>42</v>
      </c>
      <c r="H169" s="37">
        <v>1</v>
      </c>
      <c r="I169" s="37" t="s">
        <v>979</v>
      </c>
      <c r="J169" s="37" t="s">
        <v>56</v>
      </c>
      <c r="K169" s="39"/>
      <c r="L169" s="39"/>
      <c r="M169" s="39" t="s">
        <v>980</v>
      </c>
      <c r="N169" s="39"/>
      <c r="O169" s="39" t="s">
        <v>65</v>
      </c>
      <c r="P169" s="39" t="s">
        <v>135</v>
      </c>
      <c r="Q169" s="37"/>
      <c r="R169" s="37" t="s">
        <v>136</v>
      </c>
      <c r="S169" s="37" t="s">
        <v>58</v>
      </c>
      <c r="T169" s="37" t="s">
        <v>58</v>
      </c>
      <c r="U169" s="37"/>
      <c r="V169" s="37"/>
      <c r="W169" s="37" t="s">
        <v>973</v>
      </c>
      <c r="X169" s="37"/>
      <c r="Y169" s="37"/>
      <c r="Z169" s="37"/>
      <c r="AA169" s="37"/>
      <c r="AB169" s="37"/>
      <c r="AC169" s="37"/>
      <c r="AD169" s="37" t="s">
        <v>981</v>
      </c>
      <c r="AE169" s="37" t="s">
        <v>982</v>
      </c>
      <c r="AF169" s="37"/>
      <c r="AG169" s="37" t="s">
        <v>983</v>
      </c>
      <c r="AH169" s="45" t="s">
        <v>984</v>
      </c>
      <c r="AI169" s="37"/>
    </row>
    <row r="170" spans="1:35" ht="180" customHeight="1">
      <c r="A170" s="100">
        <v>41096</v>
      </c>
      <c r="B170" s="101" t="s">
        <v>154</v>
      </c>
      <c r="C170" s="102" t="s">
        <v>906</v>
      </c>
      <c r="D170" s="101"/>
      <c r="E170" s="101" t="s">
        <v>985</v>
      </c>
      <c r="F170" s="101" t="s">
        <v>972</v>
      </c>
      <c r="G170" s="101" t="s">
        <v>42</v>
      </c>
      <c r="H170" s="101">
        <v>1</v>
      </c>
      <c r="I170" s="101"/>
      <c r="J170" s="101" t="s">
        <v>56</v>
      </c>
      <c r="K170" s="103"/>
      <c r="L170" s="103"/>
      <c r="M170" s="103">
        <v>17</v>
      </c>
      <c r="N170" s="103"/>
      <c r="O170" s="103" t="s">
        <v>65</v>
      </c>
      <c r="P170" s="103" t="s">
        <v>335</v>
      </c>
      <c r="Q170" s="118"/>
      <c r="R170" s="101" t="s">
        <v>136</v>
      </c>
      <c r="S170" s="101" t="s">
        <v>58</v>
      </c>
      <c r="T170" s="101" t="s">
        <v>58</v>
      </c>
      <c r="U170" s="101"/>
      <c r="V170" s="101"/>
      <c r="W170" s="101"/>
      <c r="X170" s="101"/>
      <c r="Y170" s="101"/>
      <c r="Z170" s="101"/>
      <c r="AA170" s="101"/>
      <c r="AB170" s="101"/>
      <c r="AC170" s="101"/>
      <c r="AD170" s="101" t="s">
        <v>986</v>
      </c>
      <c r="AE170" s="101"/>
      <c r="AF170" s="101"/>
      <c r="AG170" s="101"/>
      <c r="AH170" s="101"/>
      <c r="AI170" s="101"/>
    </row>
    <row r="171" spans="1:35" ht="12" customHeight="1">
      <c r="A171" s="36">
        <v>41207</v>
      </c>
      <c r="B171" s="37" t="s">
        <v>154</v>
      </c>
      <c r="C171" s="38" t="s">
        <v>906</v>
      </c>
      <c r="D171" s="37"/>
      <c r="E171" s="37" t="s">
        <v>987</v>
      </c>
      <c r="F171" s="37" t="s">
        <v>972</v>
      </c>
      <c r="G171" s="37" t="s">
        <v>42</v>
      </c>
      <c r="H171" s="37">
        <v>1</v>
      </c>
      <c r="I171" s="37" t="s">
        <v>988</v>
      </c>
      <c r="J171" s="37" t="s">
        <v>56</v>
      </c>
      <c r="K171" s="39">
        <v>140</v>
      </c>
      <c r="L171" s="39">
        <v>630</v>
      </c>
      <c r="M171" s="39">
        <v>38.1</v>
      </c>
      <c r="N171" s="39">
        <v>1494</v>
      </c>
      <c r="O171" s="39" t="s">
        <v>65</v>
      </c>
      <c r="P171" s="39" t="s">
        <v>335</v>
      </c>
      <c r="Q171" s="40"/>
      <c r="R171" s="37" t="s">
        <v>136</v>
      </c>
      <c r="S171" s="37" t="s">
        <v>58</v>
      </c>
      <c r="T171" s="37" t="s">
        <v>58</v>
      </c>
      <c r="U171" s="37"/>
      <c r="V171" s="37"/>
      <c r="W171" s="37"/>
      <c r="X171" s="37"/>
      <c r="Y171" s="37"/>
      <c r="Z171" s="37"/>
      <c r="AA171" s="37"/>
      <c r="AB171" s="37"/>
      <c r="AC171" s="37"/>
      <c r="AD171" s="37"/>
      <c r="AE171" s="37"/>
      <c r="AF171" s="37"/>
      <c r="AG171" s="37"/>
      <c r="AH171" s="37"/>
      <c r="AI171" s="37"/>
    </row>
    <row r="172" spans="1:35" s="31" customFormat="1" ht="84" customHeight="1">
      <c r="A172" s="21">
        <v>41024</v>
      </c>
      <c r="B172" s="22" t="s">
        <v>154</v>
      </c>
      <c r="C172" s="23" t="s">
        <v>906</v>
      </c>
      <c r="D172" s="22"/>
      <c r="E172" s="22" t="s">
        <v>989</v>
      </c>
      <c r="F172" s="22" t="s">
        <v>990</v>
      </c>
      <c r="G172" s="22" t="s">
        <v>42</v>
      </c>
      <c r="H172" s="22">
        <v>1</v>
      </c>
      <c r="I172" s="22" t="s">
        <v>991</v>
      </c>
      <c r="J172" s="22" t="s">
        <v>56</v>
      </c>
      <c r="K172" s="24"/>
      <c r="L172" s="24"/>
      <c r="M172" s="24"/>
      <c r="N172" s="24"/>
      <c r="O172" s="24" t="s">
        <v>45</v>
      </c>
      <c r="P172" s="24" t="s">
        <v>66</v>
      </c>
      <c r="Q172" s="22"/>
      <c r="R172" s="22" t="s">
        <v>57</v>
      </c>
      <c r="S172" s="22"/>
      <c r="T172" s="22" t="s">
        <v>992</v>
      </c>
      <c r="U172" s="22"/>
      <c r="V172" s="22"/>
      <c r="W172" s="22"/>
      <c r="X172" s="22"/>
      <c r="Y172" s="22"/>
      <c r="Z172" s="22"/>
      <c r="AA172" s="22"/>
      <c r="AB172" s="22"/>
      <c r="AC172" s="22"/>
      <c r="AD172" s="22"/>
      <c r="AE172" s="22" t="s">
        <v>993</v>
      </c>
      <c r="AF172" s="22" t="s">
        <v>994</v>
      </c>
      <c r="AG172" s="80" t="s">
        <v>995</v>
      </c>
      <c r="AH172" s="34"/>
      <c r="AI172" s="22"/>
    </row>
    <row r="173" spans="1:35" s="31" customFormat="1" ht="54.75" customHeight="1">
      <c r="A173" s="21">
        <v>41024</v>
      </c>
      <c r="B173" s="22" t="s">
        <v>154</v>
      </c>
      <c r="C173" s="23" t="s">
        <v>906</v>
      </c>
      <c r="D173" s="22"/>
      <c r="E173" s="22" t="s">
        <v>996</v>
      </c>
      <c r="F173" s="22" t="s">
        <v>990</v>
      </c>
      <c r="G173" s="22" t="s">
        <v>42</v>
      </c>
      <c r="H173" s="22">
        <v>1</v>
      </c>
      <c r="I173" s="22" t="s">
        <v>997</v>
      </c>
      <c r="J173" s="22" t="s">
        <v>56</v>
      </c>
      <c r="K173" s="24"/>
      <c r="L173" s="24"/>
      <c r="M173" s="24"/>
      <c r="N173" s="24"/>
      <c r="O173" s="24" t="s">
        <v>45</v>
      </c>
      <c r="P173" s="24" t="s">
        <v>66</v>
      </c>
      <c r="Q173" s="22">
        <v>340</v>
      </c>
      <c r="R173" s="22"/>
      <c r="S173" s="22"/>
      <c r="T173" s="22" t="s">
        <v>998</v>
      </c>
      <c r="U173" s="22"/>
      <c r="V173" s="22"/>
      <c r="W173" s="22"/>
      <c r="X173" s="22"/>
      <c r="Y173" s="22"/>
      <c r="Z173" s="22"/>
      <c r="AA173" s="22"/>
      <c r="AB173" s="22"/>
      <c r="AC173" s="22"/>
      <c r="AD173" s="22" t="s">
        <v>999</v>
      </c>
      <c r="AE173" s="22" t="s">
        <v>1000</v>
      </c>
      <c r="AF173" s="22" t="s">
        <v>1001</v>
      </c>
      <c r="AG173" s="22" t="s">
        <v>1002</v>
      </c>
      <c r="AH173" s="22" t="s">
        <v>51</v>
      </c>
      <c r="AI173" s="22"/>
    </row>
    <row r="174" spans="1:35" ht="72">
      <c r="A174" s="21">
        <v>41024</v>
      </c>
      <c r="B174" s="22" t="s">
        <v>154</v>
      </c>
      <c r="C174" s="23" t="s">
        <v>906</v>
      </c>
      <c r="D174" s="22" t="s">
        <v>1003</v>
      </c>
      <c r="E174" s="22" t="s">
        <v>1004</v>
      </c>
      <c r="F174" s="22" t="s">
        <v>467</v>
      </c>
      <c r="G174" s="22" t="s">
        <v>42</v>
      </c>
      <c r="H174" s="22">
        <v>1</v>
      </c>
      <c r="I174" s="22" t="s">
        <v>1005</v>
      </c>
      <c r="J174" s="22" t="s">
        <v>56</v>
      </c>
      <c r="K174" s="24"/>
      <c r="L174" s="24"/>
      <c r="M174" s="24"/>
      <c r="N174" s="24"/>
      <c r="O174" s="24" t="s">
        <v>65</v>
      </c>
      <c r="P174" s="24" t="s">
        <v>135</v>
      </c>
      <c r="Q174" s="22"/>
      <c r="R174" s="22"/>
      <c r="S174" s="22" t="s">
        <v>1006</v>
      </c>
      <c r="T174" s="22"/>
      <c r="U174" s="22"/>
      <c r="V174" s="22" t="s">
        <v>57</v>
      </c>
      <c r="W174" s="22"/>
      <c r="X174" s="22"/>
      <c r="Y174" s="22"/>
      <c r="Z174" s="22"/>
      <c r="AA174" s="22"/>
      <c r="AB174" s="22" t="s">
        <v>1007</v>
      </c>
      <c r="AC174" s="22"/>
      <c r="AD174" s="22"/>
      <c r="AE174" s="22"/>
      <c r="AF174" s="22" t="s">
        <v>1008</v>
      </c>
      <c r="AG174" s="80" t="s">
        <v>1009</v>
      </c>
      <c r="AH174" s="22"/>
      <c r="AI174" s="22"/>
    </row>
    <row r="175" spans="1:35" ht="36" customHeight="1">
      <c r="A175" s="36">
        <v>41024</v>
      </c>
      <c r="B175" s="37" t="s">
        <v>154</v>
      </c>
      <c r="C175" s="38" t="s">
        <v>906</v>
      </c>
      <c r="D175" s="37"/>
      <c r="E175" s="37" t="s">
        <v>1010</v>
      </c>
      <c r="F175" s="37" t="s">
        <v>467</v>
      </c>
      <c r="G175" s="37" t="s">
        <v>42</v>
      </c>
      <c r="H175" s="37">
        <v>1</v>
      </c>
      <c r="I175" s="37" t="s">
        <v>1011</v>
      </c>
      <c r="J175" s="37" t="s">
        <v>56</v>
      </c>
      <c r="K175" s="39"/>
      <c r="L175" s="39"/>
      <c r="M175" s="39"/>
      <c r="N175" s="39"/>
      <c r="O175" s="39"/>
      <c r="P175" s="39" t="s">
        <v>135</v>
      </c>
      <c r="Q175" s="40">
        <v>1700</v>
      </c>
      <c r="R175" s="37" t="s">
        <v>47</v>
      </c>
      <c r="S175" s="37" t="s">
        <v>202</v>
      </c>
      <c r="T175" s="37" t="s">
        <v>202</v>
      </c>
      <c r="U175" s="37"/>
      <c r="V175" s="37" t="s">
        <v>1012</v>
      </c>
      <c r="W175" s="37"/>
      <c r="X175" s="37"/>
      <c r="Y175" s="37"/>
      <c r="Z175" s="37"/>
      <c r="AA175" s="37"/>
      <c r="AB175" s="37"/>
      <c r="AC175" s="37"/>
      <c r="AD175" s="37" t="s">
        <v>1013</v>
      </c>
      <c r="AE175" s="37"/>
      <c r="AF175" s="37"/>
      <c r="AG175" s="37" t="s">
        <v>1014</v>
      </c>
      <c r="AH175" s="37"/>
      <c r="AI175" s="37"/>
    </row>
    <row r="176" spans="1:35" ht="72" customHeight="1">
      <c r="A176" s="21">
        <v>41024</v>
      </c>
      <c r="B176" s="22" t="s">
        <v>154</v>
      </c>
      <c r="C176" s="23" t="s">
        <v>906</v>
      </c>
      <c r="D176" s="22"/>
      <c r="E176" s="22" t="s">
        <v>1015</v>
      </c>
      <c r="F176" s="22" t="s">
        <v>467</v>
      </c>
      <c r="G176" s="22"/>
      <c r="H176" s="22">
        <v>1</v>
      </c>
      <c r="I176" s="22" t="s">
        <v>1016</v>
      </c>
      <c r="J176" s="22"/>
      <c r="K176" s="24"/>
      <c r="L176" s="24"/>
      <c r="M176" s="24"/>
      <c r="N176" s="24"/>
      <c r="O176" s="24" t="s">
        <v>65</v>
      </c>
      <c r="P176" s="24" t="s">
        <v>135</v>
      </c>
      <c r="Q176" s="22"/>
      <c r="R176" s="22"/>
      <c r="S176" s="22" t="s">
        <v>1006</v>
      </c>
      <c r="T176" s="22"/>
      <c r="U176" s="22"/>
      <c r="V176" s="22"/>
      <c r="W176" s="22"/>
      <c r="X176" s="22"/>
      <c r="Y176" s="22"/>
      <c r="Z176" s="22"/>
      <c r="AA176" s="22"/>
      <c r="AB176" s="22"/>
      <c r="AC176" s="22"/>
      <c r="AD176" s="22"/>
      <c r="AE176" s="22"/>
      <c r="AF176" s="51" t="s">
        <v>1017</v>
      </c>
      <c r="AG176" s="80" t="s">
        <v>1009</v>
      </c>
      <c r="AH176" s="22" t="s">
        <v>51</v>
      </c>
      <c r="AI176" s="22"/>
    </row>
    <row r="177" spans="1:35" ht="60" customHeight="1">
      <c r="A177" s="22"/>
      <c r="B177" s="22" t="s">
        <v>154</v>
      </c>
      <c r="C177" s="23" t="s">
        <v>906</v>
      </c>
      <c r="D177" s="22" t="s">
        <v>1018</v>
      </c>
      <c r="E177" s="22" t="s">
        <v>1019</v>
      </c>
      <c r="F177" s="22"/>
      <c r="G177" s="22" t="s">
        <v>42</v>
      </c>
      <c r="H177" s="22">
        <v>1</v>
      </c>
      <c r="I177" s="22">
        <v>14.8</v>
      </c>
      <c r="J177" s="22" t="s">
        <v>44</v>
      </c>
      <c r="K177" s="44"/>
      <c r="L177" s="44"/>
      <c r="M177" s="44"/>
      <c r="N177" s="44"/>
      <c r="O177" s="44"/>
      <c r="P177" s="44" t="s">
        <v>135</v>
      </c>
      <c r="Q177" s="30"/>
      <c r="R177" s="22"/>
      <c r="S177" s="22"/>
      <c r="T177" s="22"/>
      <c r="U177" s="22"/>
      <c r="V177" s="22" t="s">
        <v>138</v>
      </c>
      <c r="W177" s="22"/>
      <c r="X177" s="22"/>
      <c r="Y177" s="22"/>
      <c r="Z177" s="22"/>
      <c r="AA177" s="22"/>
      <c r="AB177" s="22"/>
      <c r="AC177" s="22" t="s">
        <v>1020</v>
      </c>
      <c r="AD177" s="22"/>
      <c r="AE177" s="22"/>
      <c r="AF177" s="22"/>
      <c r="AG177" s="22"/>
      <c r="AH177" s="22" t="s">
        <v>51</v>
      </c>
      <c r="AI177" s="22"/>
    </row>
    <row r="178" spans="1:35" ht="48" customHeight="1">
      <c r="A178" s="21">
        <v>41024</v>
      </c>
      <c r="B178" s="22" t="s">
        <v>154</v>
      </c>
      <c r="C178" s="23" t="s">
        <v>906</v>
      </c>
      <c r="D178" s="22"/>
      <c r="E178" s="22" t="s">
        <v>1021</v>
      </c>
      <c r="F178" s="22"/>
      <c r="G178" s="22" t="s">
        <v>42</v>
      </c>
      <c r="H178" s="22">
        <v>1</v>
      </c>
      <c r="I178" s="22" t="s">
        <v>1022</v>
      </c>
      <c r="J178" s="22" t="s">
        <v>56</v>
      </c>
      <c r="K178" s="24"/>
      <c r="L178" s="24"/>
      <c r="M178" s="24"/>
      <c r="N178" s="24"/>
      <c r="O178" s="24" t="s">
        <v>45</v>
      </c>
      <c r="P178" s="24" t="s">
        <v>66</v>
      </c>
      <c r="Q178" s="22"/>
      <c r="R178" s="22" t="s">
        <v>1023</v>
      </c>
      <c r="S178" s="22"/>
      <c r="T178" s="22"/>
      <c r="U178" s="22"/>
      <c r="V178" s="22"/>
      <c r="W178" s="22"/>
      <c r="X178" s="22"/>
      <c r="Y178" s="22"/>
      <c r="Z178" s="22"/>
      <c r="AA178" s="22"/>
      <c r="AB178" s="22"/>
      <c r="AC178" s="22"/>
      <c r="AD178" s="22"/>
      <c r="AE178" s="22"/>
      <c r="AF178" s="22"/>
      <c r="AG178" s="80" t="s">
        <v>1024</v>
      </c>
      <c r="AH178" s="34"/>
      <c r="AI178" s="22"/>
    </row>
    <row r="179" spans="1:35" ht="120">
      <c r="A179" s="119">
        <v>41024</v>
      </c>
      <c r="B179" s="80" t="s">
        <v>154</v>
      </c>
      <c r="C179" s="120" t="s">
        <v>906</v>
      </c>
      <c r="D179" s="80"/>
      <c r="E179" s="80" t="s">
        <v>1021</v>
      </c>
      <c r="F179" s="80"/>
      <c r="G179" s="80" t="s">
        <v>42</v>
      </c>
      <c r="H179" s="80">
        <v>1</v>
      </c>
      <c r="I179" s="80" t="s">
        <v>1022</v>
      </c>
      <c r="J179" s="80" t="s">
        <v>56</v>
      </c>
      <c r="K179" s="44"/>
      <c r="L179" s="44"/>
      <c r="M179" s="44"/>
      <c r="N179" s="44"/>
      <c r="O179" s="44" t="s">
        <v>45</v>
      </c>
      <c r="P179" s="44" t="s">
        <v>66</v>
      </c>
      <c r="Q179" s="80"/>
      <c r="R179" s="80" t="s">
        <v>1023</v>
      </c>
      <c r="S179" s="80"/>
      <c r="T179" s="80"/>
      <c r="U179" s="80"/>
      <c r="V179" s="80"/>
      <c r="W179" s="80"/>
      <c r="X179" s="80"/>
      <c r="Y179" s="80"/>
      <c r="Z179" s="80"/>
      <c r="AA179" s="80"/>
      <c r="AB179" s="80"/>
      <c r="AC179" s="80"/>
      <c r="AD179" s="80"/>
      <c r="AE179" s="80"/>
      <c r="AF179" s="80"/>
      <c r="AG179" s="80" t="s">
        <v>1025</v>
      </c>
      <c r="AH179" s="121" t="s">
        <v>1026</v>
      </c>
      <c r="AI179" s="80"/>
    </row>
    <row r="180" spans="1:35" ht="60" customHeight="1">
      <c r="A180" s="21">
        <v>41033</v>
      </c>
      <c r="B180" s="22" t="s">
        <v>154</v>
      </c>
      <c r="C180" s="23" t="s">
        <v>906</v>
      </c>
      <c r="D180" s="22"/>
      <c r="E180" s="122" t="s">
        <v>1027</v>
      </c>
      <c r="F180" s="22" t="s">
        <v>1028</v>
      </c>
      <c r="G180" s="22" t="s">
        <v>42</v>
      </c>
      <c r="H180" s="22">
        <v>1</v>
      </c>
      <c r="I180" s="22" t="s">
        <v>1029</v>
      </c>
      <c r="J180" s="22" t="s">
        <v>56</v>
      </c>
      <c r="K180" s="24"/>
      <c r="L180" s="24"/>
      <c r="M180" s="24"/>
      <c r="N180" s="24"/>
      <c r="O180" s="24"/>
      <c r="P180" s="24" t="s">
        <v>66</v>
      </c>
      <c r="Q180" s="30"/>
      <c r="R180" s="22"/>
      <c r="S180" s="22"/>
      <c r="T180" s="22" t="s">
        <v>1030</v>
      </c>
      <c r="U180" s="22"/>
      <c r="V180" s="22"/>
      <c r="W180" s="22"/>
      <c r="X180" s="22"/>
      <c r="Y180" s="123">
        <v>40826</v>
      </c>
      <c r="Z180" s="25"/>
      <c r="AA180" s="22"/>
      <c r="AB180" s="22"/>
      <c r="AC180" s="22"/>
      <c r="AD180" s="22"/>
      <c r="AE180" s="22"/>
      <c r="AF180" s="28" t="s">
        <v>1031</v>
      </c>
      <c r="AG180" s="22" t="s">
        <v>1032</v>
      </c>
      <c r="AH180" s="22" t="s">
        <v>51</v>
      </c>
      <c r="AI180" s="22"/>
    </row>
    <row r="181" spans="1:35" s="31" customFormat="1" ht="156" customHeight="1">
      <c r="A181" s="21">
        <v>41033</v>
      </c>
      <c r="B181" s="22" t="s">
        <v>154</v>
      </c>
      <c r="C181" s="23" t="s">
        <v>906</v>
      </c>
      <c r="D181" s="22" t="s">
        <v>1033</v>
      </c>
      <c r="E181" s="22" t="s">
        <v>1034</v>
      </c>
      <c r="F181" s="22" t="s">
        <v>1035</v>
      </c>
      <c r="G181" s="22" t="s">
        <v>1036</v>
      </c>
      <c r="H181" s="22">
        <v>1</v>
      </c>
      <c r="I181" s="22" t="s">
        <v>1037</v>
      </c>
      <c r="J181" s="22" t="s">
        <v>56</v>
      </c>
      <c r="K181" s="44"/>
      <c r="L181" s="44"/>
      <c r="M181" s="44"/>
      <c r="N181" s="44"/>
      <c r="O181" s="44" t="s">
        <v>65</v>
      </c>
      <c r="P181" s="44" t="s">
        <v>135</v>
      </c>
      <c r="Q181" s="30"/>
      <c r="R181" s="22"/>
      <c r="S181" s="22"/>
      <c r="T181" s="22" t="s">
        <v>178</v>
      </c>
      <c r="U181" s="22"/>
      <c r="V181" s="22"/>
      <c r="W181" s="22"/>
      <c r="X181" s="22"/>
      <c r="Y181" s="22"/>
      <c r="Z181" s="22"/>
      <c r="AA181" s="22"/>
      <c r="AB181" s="22" t="s">
        <v>1038</v>
      </c>
      <c r="AC181" s="22"/>
      <c r="AD181" s="22"/>
      <c r="AE181" s="22"/>
      <c r="AF181" s="22"/>
      <c r="AG181" s="22" t="s">
        <v>1039</v>
      </c>
      <c r="AH181" s="22" t="s">
        <v>51</v>
      </c>
      <c r="AI181" s="22"/>
    </row>
    <row r="182" spans="1:35" ht="108" customHeight="1">
      <c r="A182" s="21">
        <v>41092</v>
      </c>
      <c r="B182" s="22" t="s">
        <v>154</v>
      </c>
      <c r="C182" s="23" t="s">
        <v>906</v>
      </c>
      <c r="D182" s="22" t="s">
        <v>1040</v>
      </c>
      <c r="E182" s="22" t="s">
        <v>1041</v>
      </c>
      <c r="F182" s="22"/>
      <c r="G182" s="22" t="s">
        <v>42</v>
      </c>
      <c r="H182" s="22">
        <v>2</v>
      </c>
      <c r="I182" s="22" t="s">
        <v>308</v>
      </c>
      <c r="J182" s="22" t="s">
        <v>56</v>
      </c>
      <c r="K182" s="44"/>
      <c r="L182" s="44"/>
      <c r="M182" s="44"/>
      <c r="N182" s="44"/>
      <c r="O182" s="44" t="s">
        <v>65</v>
      </c>
      <c r="P182" s="44" t="s">
        <v>135</v>
      </c>
      <c r="Q182" s="30"/>
      <c r="R182" s="22"/>
      <c r="S182" s="22" t="s">
        <v>1042</v>
      </c>
      <c r="T182" s="22"/>
      <c r="U182" s="22"/>
      <c r="V182" s="22"/>
      <c r="W182" s="22"/>
      <c r="X182" s="22"/>
      <c r="Y182" s="22"/>
      <c r="Z182" s="22"/>
      <c r="AA182" s="22"/>
      <c r="AB182" s="22" t="s">
        <v>1043</v>
      </c>
      <c r="AC182" s="22"/>
      <c r="AD182" s="22"/>
      <c r="AE182" s="22"/>
      <c r="AF182" s="22"/>
      <c r="AG182" s="22"/>
      <c r="AH182" s="22" t="s">
        <v>51</v>
      </c>
      <c r="AI182" s="22"/>
    </row>
    <row r="183" spans="1:35" s="85" customFormat="1" ht="48" customHeight="1">
      <c r="A183" s="21">
        <v>41096</v>
      </c>
      <c r="B183" s="22" t="s">
        <v>154</v>
      </c>
      <c r="C183" s="23" t="s">
        <v>906</v>
      </c>
      <c r="D183" s="22" t="s">
        <v>1044</v>
      </c>
      <c r="E183" s="22" t="s">
        <v>1045</v>
      </c>
      <c r="F183" s="22" t="s">
        <v>972</v>
      </c>
      <c r="G183" s="22" t="s">
        <v>42</v>
      </c>
      <c r="H183" s="22">
        <v>1</v>
      </c>
      <c r="I183" s="22" t="s">
        <v>716</v>
      </c>
      <c r="J183" s="22" t="s">
        <v>56</v>
      </c>
      <c r="K183" s="44"/>
      <c r="L183" s="44"/>
      <c r="M183" s="44">
        <v>9.5</v>
      </c>
      <c r="N183" s="44"/>
      <c r="O183" s="44" t="s">
        <v>65</v>
      </c>
      <c r="P183" s="44" t="s">
        <v>135</v>
      </c>
      <c r="Q183" s="30"/>
      <c r="R183" s="22" t="s">
        <v>136</v>
      </c>
      <c r="S183" s="22" t="s">
        <v>58</v>
      </c>
      <c r="T183" s="22" t="s">
        <v>58</v>
      </c>
      <c r="U183" s="22"/>
      <c r="V183" s="22"/>
      <c r="W183" s="22"/>
      <c r="X183" s="22"/>
      <c r="Y183" s="22">
        <v>2016</v>
      </c>
      <c r="Z183" s="22"/>
      <c r="AA183" s="22"/>
      <c r="AB183" s="22"/>
      <c r="AC183" s="22"/>
      <c r="AD183" s="22"/>
      <c r="AE183" s="22"/>
      <c r="AF183" s="22"/>
      <c r="AG183" s="22"/>
      <c r="AH183" s="22"/>
      <c r="AI183" s="22"/>
    </row>
    <row r="184" spans="1:35" ht="24" customHeight="1">
      <c r="A184" s="21">
        <v>41173</v>
      </c>
      <c r="B184" s="22" t="s">
        <v>154</v>
      </c>
      <c r="C184" s="23" t="s">
        <v>906</v>
      </c>
      <c r="D184" s="22"/>
      <c r="E184" s="22" t="s">
        <v>1046</v>
      </c>
      <c r="F184" s="22" t="s">
        <v>972</v>
      </c>
      <c r="G184" s="22" t="s">
        <v>42</v>
      </c>
      <c r="H184" s="22">
        <v>1</v>
      </c>
      <c r="I184" s="22"/>
      <c r="J184" s="22" t="s">
        <v>56</v>
      </c>
      <c r="K184" s="44"/>
      <c r="L184" s="44"/>
      <c r="M184" s="44">
        <v>13.2</v>
      </c>
      <c r="N184" s="44"/>
      <c r="O184" s="44" t="s">
        <v>65</v>
      </c>
      <c r="P184" s="44" t="s">
        <v>135</v>
      </c>
      <c r="Q184" s="30"/>
      <c r="R184" s="22" t="s">
        <v>136</v>
      </c>
      <c r="S184" s="22" t="s">
        <v>58</v>
      </c>
      <c r="T184" s="22" t="s">
        <v>58</v>
      </c>
      <c r="U184" s="22"/>
      <c r="V184" s="22"/>
      <c r="W184" s="22"/>
      <c r="X184" s="22"/>
      <c r="Y184" s="22">
        <v>2016</v>
      </c>
      <c r="Z184" s="22"/>
      <c r="AA184" s="22"/>
      <c r="AB184" s="22"/>
      <c r="AC184" s="22"/>
      <c r="AD184" s="22"/>
      <c r="AE184" s="22"/>
      <c r="AF184" s="22"/>
      <c r="AG184" s="22"/>
      <c r="AH184" s="22"/>
      <c r="AI184" s="22"/>
    </row>
    <row r="185" spans="1:35" s="31" customFormat="1" ht="24" customHeight="1">
      <c r="A185" s="21">
        <v>41137</v>
      </c>
      <c r="B185" s="22" t="s">
        <v>37</v>
      </c>
      <c r="C185" s="23" t="s">
        <v>1047</v>
      </c>
      <c r="D185" s="22"/>
      <c r="E185" s="22"/>
      <c r="F185" s="22" t="s">
        <v>1048</v>
      </c>
      <c r="G185" s="22"/>
      <c r="H185" s="22">
        <v>12</v>
      </c>
      <c r="I185" s="22" t="s">
        <v>57</v>
      </c>
      <c r="J185" s="22" t="s">
        <v>56</v>
      </c>
      <c r="K185" s="24"/>
      <c r="L185" s="24"/>
      <c r="M185" s="24"/>
      <c r="N185" s="24"/>
      <c r="O185" s="24"/>
      <c r="P185" s="24" t="s">
        <v>57</v>
      </c>
      <c r="Q185" s="30">
        <v>1500</v>
      </c>
      <c r="R185" s="22" t="s">
        <v>1047</v>
      </c>
      <c r="S185" s="22"/>
      <c r="T185" s="22" t="s">
        <v>202</v>
      </c>
      <c r="U185" s="22"/>
      <c r="V185" s="22"/>
      <c r="W185" s="22"/>
      <c r="X185" s="22"/>
      <c r="Y185" s="22"/>
      <c r="Z185" s="22"/>
      <c r="AA185" s="22"/>
      <c r="AB185" s="22" t="s">
        <v>1049</v>
      </c>
      <c r="AC185" s="22"/>
      <c r="AD185" s="22"/>
      <c r="AE185" s="22"/>
      <c r="AF185" s="22"/>
      <c r="AG185" s="22" t="s">
        <v>1050</v>
      </c>
      <c r="AH185" s="22" t="s">
        <v>51</v>
      </c>
      <c r="AI185" s="22"/>
    </row>
    <row r="186" spans="1:35" ht="24" customHeight="1">
      <c r="A186" s="21">
        <v>40679</v>
      </c>
      <c r="B186" s="22" t="s">
        <v>52</v>
      </c>
      <c r="C186" s="23" t="s">
        <v>1051</v>
      </c>
      <c r="D186" s="22"/>
      <c r="E186" s="22" t="s">
        <v>1052</v>
      </c>
      <c r="F186" s="22"/>
      <c r="G186" s="22"/>
      <c r="H186" s="22"/>
      <c r="I186" s="22"/>
      <c r="J186" s="22"/>
      <c r="K186" s="24"/>
      <c r="L186" s="24"/>
      <c r="M186" s="24"/>
      <c r="N186" s="24"/>
      <c r="O186" s="24"/>
      <c r="P186" s="24" t="s">
        <v>66</v>
      </c>
      <c r="Q186" s="30">
        <v>30</v>
      </c>
      <c r="R186" s="22" t="s">
        <v>1053</v>
      </c>
      <c r="S186" s="22"/>
      <c r="T186" s="22" t="s">
        <v>58</v>
      </c>
      <c r="U186" s="22"/>
      <c r="V186" s="22"/>
      <c r="W186" s="22" t="s">
        <v>1054</v>
      </c>
      <c r="X186" s="22"/>
      <c r="Y186" s="22"/>
      <c r="Z186" s="22"/>
      <c r="AA186" s="22"/>
      <c r="AB186" s="22"/>
      <c r="AC186" s="22"/>
      <c r="AD186" s="22"/>
      <c r="AE186" s="22"/>
      <c r="AF186" s="22"/>
      <c r="AG186" s="22" t="s">
        <v>1055</v>
      </c>
      <c r="AH186" s="124" t="s">
        <v>1056</v>
      </c>
      <c r="AI186" s="22"/>
    </row>
    <row r="187" spans="1:35" s="31" customFormat="1" ht="24" customHeight="1">
      <c r="A187" s="21">
        <v>41186</v>
      </c>
      <c r="B187" s="22" t="s">
        <v>52</v>
      </c>
      <c r="C187" s="23" t="s">
        <v>1057</v>
      </c>
      <c r="D187" s="22"/>
      <c r="E187" s="22" t="s">
        <v>1058</v>
      </c>
      <c r="F187" s="22" t="s">
        <v>1059</v>
      </c>
      <c r="G187" s="22" t="s">
        <v>42</v>
      </c>
      <c r="H187" s="22"/>
      <c r="I187" s="22" t="s">
        <v>1060</v>
      </c>
      <c r="J187" s="22" t="s">
        <v>56</v>
      </c>
      <c r="K187" s="24"/>
      <c r="L187" s="24"/>
      <c r="M187" s="24"/>
      <c r="N187" s="24"/>
      <c r="O187" s="24" t="s">
        <v>65</v>
      </c>
      <c r="P187" s="24" t="s">
        <v>66</v>
      </c>
      <c r="Q187" s="22"/>
      <c r="R187" s="22" t="s">
        <v>47</v>
      </c>
      <c r="S187" s="22"/>
      <c r="T187" s="22"/>
      <c r="U187" s="22"/>
      <c r="V187" s="22" t="s">
        <v>178</v>
      </c>
      <c r="W187" s="22"/>
      <c r="X187" s="22"/>
      <c r="Y187" s="25">
        <v>40969</v>
      </c>
      <c r="Z187" s="22"/>
      <c r="AA187" s="22"/>
      <c r="AB187" s="22"/>
      <c r="AC187" s="22"/>
      <c r="AD187" s="22"/>
      <c r="AE187" s="22"/>
      <c r="AF187" s="22"/>
      <c r="AG187" s="22" t="s">
        <v>1061</v>
      </c>
      <c r="AH187" s="22" t="s">
        <v>1062</v>
      </c>
      <c r="AI187" s="22"/>
    </row>
    <row r="188" spans="1:35" ht="36" customHeight="1">
      <c r="A188" s="21">
        <v>40920</v>
      </c>
      <c r="B188" s="22" t="s">
        <v>154</v>
      </c>
      <c r="C188" s="23" t="s">
        <v>1063</v>
      </c>
      <c r="D188" s="22" t="s">
        <v>1064</v>
      </c>
      <c r="E188" s="22" t="s">
        <v>1065</v>
      </c>
      <c r="F188" s="22"/>
      <c r="G188" s="22" t="s">
        <v>145</v>
      </c>
      <c r="H188" s="22"/>
      <c r="I188" s="22" t="s">
        <v>57</v>
      </c>
      <c r="J188" s="22" t="s">
        <v>56</v>
      </c>
      <c r="K188" s="24"/>
      <c r="L188" s="24"/>
      <c r="M188" s="24"/>
      <c r="N188" s="24"/>
      <c r="O188" s="24" t="s">
        <v>65</v>
      </c>
      <c r="P188" s="24" t="s">
        <v>66</v>
      </c>
      <c r="Q188" s="30">
        <v>200</v>
      </c>
      <c r="R188" s="22"/>
      <c r="S188" s="22"/>
      <c r="T188" s="22" t="s">
        <v>48</v>
      </c>
      <c r="U188" s="22"/>
      <c r="V188" s="22" t="s">
        <v>1066</v>
      </c>
      <c r="W188" s="22"/>
      <c r="X188" s="22"/>
      <c r="Y188" s="25">
        <v>40756</v>
      </c>
      <c r="Z188" s="22"/>
      <c r="AA188" s="22"/>
      <c r="AB188" s="22"/>
      <c r="AC188" s="22"/>
      <c r="AD188" s="22"/>
      <c r="AE188" s="22"/>
      <c r="AF188" s="22"/>
      <c r="AG188" s="22" t="s">
        <v>1067</v>
      </c>
      <c r="AH188" s="22"/>
      <c r="AI188" s="22"/>
    </row>
    <row r="189" spans="1:35" ht="36" customHeight="1">
      <c r="A189" s="21">
        <v>40920</v>
      </c>
      <c r="B189" s="22" t="s">
        <v>154</v>
      </c>
      <c r="C189" s="23" t="s">
        <v>1063</v>
      </c>
      <c r="D189" s="22"/>
      <c r="E189" s="22" t="s">
        <v>1068</v>
      </c>
      <c r="F189" s="22"/>
      <c r="G189" s="22" t="s">
        <v>145</v>
      </c>
      <c r="H189" s="22"/>
      <c r="I189" s="22"/>
      <c r="J189" s="22"/>
      <c r="K189" s="24"/>
      <c r="L189" s="24"/>
      <c r="M189" s="24"/>
      <c r="N189" s="24"/>
      <c r="O189" s="24"/>
      <c r="P189" s="24" t="s">
        <v>66</v>
      </c>
      <c r="Q189" s="30">
        <v>45</v>
      </c>
      <c r="R189" s="22"/>
      <c r="S189" s="22"/>
      <c r="T189" s="22" t="s">
        <v>58</v>
      </c>
      <c r="U189" s="22">
        <v>8</v>
      </c>
      <c r="V189" s="22"/>
      <c r="W189" s="22"/>
      <c r="X189" s="22"/>
      <c r="Y189" s="22">
        <v>2007</v>
      </c>
      <c r="Z189" s="22"/>
      <c r="AA189" s="22"/>
      <c r="AB189" s="22"/>
      <c r="AC189" s="22"/>
      <c r="AD189" s="22"/>
      <c r="AE189" s="22" t="s">
        <v>1069</v>
      </c>
      <c r="AF189" s="22"/>
      <c r="AG189" s="22" t="s">
        <v>1070</v>
      </c>
      <c r="AH189" s="22"/>
      <c r="AI189" s="22"/>
    </row>
    <row r="190" spans="1:35" ht="288" customHeight="1">
      <c r="A190" s="22"/>
      <c r="B190" s="22" t="s">
        <v>154</v>
      </c>
      <c r="C190" s="23" t="s">
        <v>1063</v>
      </c>
      <c r="D190" s="22"/>
      <c r="E190" s="22" t="s">
        <v>1071</v>
      </c>
      <c r="F190" s="22" t="s">
        <v>1072</v>
      </c>
      <c r="G190" s="22" t="s">
        <v>42</v>
      </c>
      <c r="H190" s="22"/>
      <c r="I190" s="22" t="s">
        <v>1073</v>
      </c>
      <c r="J190" s="22" t="s">
        <v>56</v>
      </c>
      <c r="K190" s="24"/>
      <c r="L190" s="24"/>
      <c r="M190" s="24"/>
      <c r="N190" s="24"/>
      <c r="O190" s="24" t="s">
        <v>45</v>
      </c>
      <c r="P190" s="24" t="s">
        <v>135</v>
      </c>
      <c r="Q190" s="22"/>
      <c r="R190" s="22"/>
      <c r="S190" s="22"/>
      <c r="T190" s="22" t="s">
        <v>58</v>
      </c>
      <c r="U190" s="22">
        <v>14</v>
      </c>
      <c r="V190" s="22"/>
      <c r="W190" s="22"/>
      <c r="X190" s="22"/>
      <c r="Y190" s="22"/>
      <c r="Z190" s="22"/>
      <c r="AA190" s="22"/>
      <c r="AB190" s="22"/>
      <c r="AC190" s="22"/>
      <c r="AD190" s="22"/>
      <c r="AE190" s="22"/>
      <c r="AF190" s="22"/>
      <c r="AG190" s="22"/>
      <c r="AH190" s="22"/>
      <c r="AI190" s="22"/>
    </row>
    <row r="191" spans="1:35" ht="48" customHeight="1">
      <c r="A191" s="36">
        <v>40722</v>
      </c>
      <c r="B191" s="37" t="s">
        <v>154</v>
      </c>
      <c r="C191" s="38" t="s">
        <v>1063</v>
      </c>
      <c r="D191" s="37" t="s">
        <v>1074</v>
      </c>
      <c r="E191" s="37" t="s">
        <v>1075</v>
      </c>
      <c r="F191" s="37" t="s">
        <v>1076</v>
      </c>
      <c r="G191" s="37" t="s">
        <v>42</v>
      </c>
      <c r="H191" s="37">
        <v>1</v>
      </c>
      <c r="I191" s="37" t="s">
        <v>533</v>
      </c>
      <c r="J191" s="37" t="s">
        <v>56</v>
      </c>
      <c r="K191" s="39">
        <v>205</v>
      </c>
      <c r="L191" s="39"/>
      <c r="M191" s="39">
        <v>700</v>
      </c>
      <c r="N191" s="39"/>
      <c r="O191" s="39" t="s">
        <v>65</v>
      </c>
      <c r="P191" s="39" t="s">
        <v>46</v>
      </c>
      <c r="Q191" s="40">
        <v>1400</v>
      </c>
      <c r="R191" s="37" t="s">
        <v>47</v>
      </c>
      <c r="S191" s="37" t="s">
        <v>1077</v>
      </c>
      <c r="T191" s="37" t="s">
        <v>202</v>
      </c>
      <c r="U191" s="37">
        <v>14</v>
      </c>
      <c r="V191" s="37" t="s">
        <v>1078</v>
      </c>
      <c r="W191" s="37"/>
      <c r="X191" s="37"/>
      <c r="Y191" s="37"/>
      <c r="Z191" s="37">
        <v>2011</v>
      </c>
      <c r="AA191" s="37"/>
      <c r="AB191" s="37"/>
      <c r="AC191" s="37"/>
      <c r="AD191" s="37" t="s">
        <v>1079</v>
      </c>
      <c r="AE191" s="37" t="s">
        <v>1080</v>
      </c>
      <c r="AF191" s="37"/>
      <c r="AG191" s="37" t="s">
        <v>1081</v>
      </c>
      <c r="AH191" s="37" t="s">
        <v>51</v>
      </c>
      <c r="AI191" s="37" t="s">
        <v>1082</v>
      </c>
    </row>
    <row r="192" spans="1:35" ht="72" customHeight="1">
      <c r="A192" s="72">
        <v>41047</v>
      </c>
      <c r="B192" s="75" t="s">
        <v>154</v>
      </c>
      <c r="C192" s="74" t="s">
        <v>1063</v>
      </c>
      <c r="D192" s="75"/>
      <c r="E192" s="75" t="s">
        <v>1083</v>
      </c>
      <c r="F192" s="75"/>
      <c r="G192" s="75" t="s">
        <v>42</v>
      </c>
      <c r="H192" s="75"/>
      <c r="I192" s="75" t="s">
        <v>745</v>
      </c>
      <c r="J192" s="75" t="s">
        <v>56</v>
      </c>
      <c r="K192" s="76">
        <v>78</v>
      </c>
      <c r="L192" s="76"/>
      <c r="M192" s="76"/>
      <c r="N192" s="76"/>
      <c r="O192" s="76" t="s">
        <v>65</v>
      </c>
      <c r="P192" s="76" t="s">
        <v>66</v>
      </c>
      <c r="Q192" s="109">
        <v>250</v>
      </c>
      <c r="R192" s="75"/>
      <c r="S192" s="75" t="s">
        <v>1084</v>
      </c>
      <c r="T192" s="75"/>
      <c r="U192" s="75"/>
      <c r="V192" s="75" t="s">
        <v>1085</v>
      </c>
      <c r="W192" s="75"/>
      <c r="X192" s="75"/>
      <c r="Y192" s="75"/>
      <c r="Z192" s="75">
        <v>2013</v>
      </c>
      <c r="AA192" s="75"/>
      <c r="AB192" s="75"/>
      <c r="AC192" s="75"/>
      <c r="AD192" s="75"/>
      <c r="AE192" s="75"/>
      <c r="AF192" s="75"/>
      <c r="AG192" s="75" t="s">
        <v>1086</v>
      </c>
      <c r="AH192" s="75" t="s">
        <v>51</v>
      </c>
      <c r="AI192" s="75"/>
    </row>
    <row r="193" spans="1:35" ht="36" customHeight="1">
      <c r="A193" s="21">
        <v>40799</v>
      </c>
      <c r="B193" s="22" t="s">
        <v>154</v>
      </c>
      <c r="C193" s="23" t="s">
        <v>1063</v>
      </c>
      <c r="D193" s="22"/>
      <c r="E193" s="22" t="s">
        <v>1087</v>
      </c>
      <c r="F193" s="22" t="s">
        <v>1088</v>
      </c>
      <c r="G193" s="22" t="s">
        <v>42</v>
      </c>
      <c r="H193" s="22"/>
      <c r="I193" s="22" t="s">
        <v>1089</v>
      </c>
      <c r="J193" s="22" t="s">
        <v>56</v>
      </c>
      <c r="K193" s="24"/>
      <c r="L193" s="24"/>
      <c r="M193" s="24"/>
      <c r="N193" s="24"/>
      <c r="O193" s="24"/>
      <c r="P193" s="24" t="s">
        <v>135</v>
      </c>
      <c r="Q193" s="22"/>
      <c r="R193" s="22"/>
      <c r="S193" s="22"/>
      <c r="T193" s="22"/>
      <c r="U193" s="22"/>
      <c r="V193" s="22" t="s">
        <v>57</v>
      </c>
      <c r="W193" s="22"/>
      <c r="X193" s="22"/>
      <c r="Y193" s="22">
        <v>2013</v>
      </c>
      <c r="Z193" s="22"/>
      <c r="AA193" s="22"/>
      <c r="AB193" s="22"/>
      <c r="AC193" s="22"/>
      <c r="AD193" s="22" t="s">
        <v>1090</v>
      </c>
      <c r="AE193" s="22"/>
      <c r="AF193" s="22"/>
      <c r="AG193" s="22" t="s">
        <v>1091</v>
      </c>
      <c r="AH193" s="34" t="s">
        <v>51</v>
      </c>
      <c r="AI193" s="22"/>
    </row>
    <row r="194" spans="1:35" ht="72" customHeight="1">
      <c r="A194" s="21">
        <v>40799</v>
      </c>
      <c r="B194" s="22" t="s">
        <v>154</v>
      </c>
      <c r="C194" s="23" t="s">
        <v>1063</v>
      </c>
      <c r="D194" s="22"/>
      <c r="E194" s="22" t="s">
        <v>1092</v>
      </c>
      <c r="F194" s="22" t="s">
        <v>1074</v>
      </c>
      <c r="G194" s="22" t="s">
        <v>42</v>
      </c>
      <c r="H194" s="22"/>
      <c r="I194" s="22" t="s">
        <v>199</v>
      </c>
      <c r="J194" s="22" t="s">
        <v>56</v>
      </c>
      <c r="K194" s="24"/>
      <c r="L194" s="24"/>
      <c r="M194" s="24"/>
      <c r="N194" s="24"/>
      <c r="O194" s="24"/>
      <c r="P194" s="24" t="s">
        <v>660</v>
      </c>
      <c r="Q194" s="22"/>
      <c r="R194" s="22"/>
      <c r="S194" s="22"/>
      <c r="T194" s="22"/>
      <c r="U194" s="22"/>
      <c r="V194" s="22"/>
      <c r="W194" s="22"/>
      <c r="X194" s="22"/>
      <c r="Y194" s="22"/>
      <c r="Z194" s="22"/>
      <c r="AA194" s="22"/>
      <c r="AB194" s="22"/>
      <c r="AC194" s="22" t="s">
        <v>1093</v>
      </c>
      <c r="AD194" s="22" t="s">
        <v>1094</v>
      </c>
      <c r="AE194" s="22" t="s">
        <v>1095</v>
      </c>
      <c r="AF194" s="22"/>
      <c r="AG194" s="22" t="s">
        <v>1096</v>
      </c>
      <c r="AH194" s="51" t="s">
        <v>620</v>
      </c>
      <c r="AI194" s="22" t="s">
        <v>1097</v>
      </c>
    </row>
    <row r="195" spans="1:35" s="31" customFormat="1" ht="84" customHeight="1">
      <c r="A195" s="21">
        <v>40799</v>
      </c>
      <c r="B195" s="22" t="s">
        <v>154</v>
      </c>
      <c r="C195" s="23" t="s">
        <v>1063</v>
      </c>
      <c r="D195" s="22"/>
      <c r="E195" s="22" t="s">
        <v>1098</v>
      </c>
      <c r="F195" s="22" t="s">
        <v>1074</v>
      </c>
      <c r="G195" s="22" t="s">
        <v>42</v>
      </c>
      <c r="H195" s="22">
        <v>2</v>
      </c>
      <c r="I195" s="22" t="s">
        <v>1099</v>
      </c>
      <c r="J195" s="22" t="s">
        <v>56</v>
      </c>
      <c r="K195" s="24"/>
      <c r="L195" s="24"/>
      <c r="M195" s="24"/>
      <c r="N195" s="24"/>
      <c r="O195" s="24"/>
      <c r="P195" s="24" t="s">
        <v>135</v>
      </c>
      <c r="Q195" s="22"/>
      <c r="R195" s="22"/>
      <c r="S195" s="22"/>
      <c r="T195" s="22"/>
      <c r="U195" s="22"/>
      <c r="V195" s="22"/>
      <c r="W195" s="22"/>
      <c r="X195" s="22"/>
      <c r="Y195" s="22"/>
      <c r="Z195" s="22"/>
      <c r="AA195" s="22"/>
      <c r="AB195" s="22"/>
      <c r="AC195" s="22" t="s">
        <v>1100</v>
      </c>
      <c r="AD195" s="22"/>
      <c r="AE195" s="22"/>
      <c r="AF195" s="22"/>
      <c r="AG195" s="22" t="s">
        <v>1101</v>
      </c>
      <c r="AH195" s="22" t="s">
        <v>1102</v>
      </c>
      <c r="AI195" s="22"/>
    </row>
    <row r="196" spans="1:35" ht="60" customHeight="1">
      <c r="A196" s="21">
        <v>40799</v>
      </c>
      <c r="B196" s="22" t="s">
        <v>154</v>
      </c>
      <c r="C196" s="23" t="s">
        <v>1063</v>
      </c>
      <c r="D196" s="22"/>
      <c r="E196" s="22" t="s">
        <v>1103</v>
      </c>
      <c r="F196" s="22" t="s">
        <v>1074</v>
      </c>
      <c r="G196" s="22" t="s">
        <v>42</v>
      </c>
      <c r="H196" s="22"/>
      <c r="I196" s="22" t="s">
        <v>1104</v>
      </c>
      <c r="J196" s="22" t="s">
        <v>56</v>
      </c>
      <c r="K196" s="24"/>
      <c r="L196" s="24"/>
      <c r="M196" s="24"/>
      <c r="N196" s="24"/>
      <c r="O196" s="24" t="s">
        <v>65</v>
      </c>
      <c r="P196" s="24" t="s">
        <v>135</v>
      </c>
      <c r="Q196" s="22"/>
      <c r="R196" s="22"/>
      <c r="S196" s="22"/>
      <c r="T196" s="22"/>
      <c r="U196" s="22"/>
      <c r="V196" s="22"/>
      <c r="W196" s="22"/>
      <c r="X196" s="22"/>
      <c r="Y196" s="22"/>
      <c r="Z196" s="22"/>
      <c r="AA196" s="22"/>
      <c r="AB196" s="22"/>
      <c r="AC196" s="22"/>
      <c r="AD196" s="22"/>
      <c r="AE196" s="22"/>
      <c r="AF196" s="22"/>
      <c r="AG196" s="22"/>
      <c r="AH196" s="22"/>
      <c r="AI196" s="22"/>
    </row>
    <row r="197" spans="1:35" ht="60" customHeight="1">
      <c r="A197" s="21">
        <v>40799</v>
      </c>
      <c r="B197" s="22" t="s">
        <v>154</v>
      </c>
      <c r="C197" s="23" t="s">
        <v>1063</v>
      </c>
      <c r="D197" s="22"/>
      <c r="E197" s="22" t="s">
        <v>1105</v>
      </c>
      <c r="F197" s="22" t="s">
        <v>1106</v>
      </c>
      <c r="G197" s="22" t="s">
        <v>42</v>
      </c>
      <c r="H197" s="22"/>
      <c r="I197" s="22"/>
      <c r="J197" s="22"/>
      <c r="K197" s="24"/>
      <c r="L197" s="24"/>
      <c r="M197" s="24"/>
      <c r="N197" s="24"/>
      <c r="O197" s="24"/>
      <c r="P197" s="24" t="s">
        <v>46</v>
      </c>
      <c r="Q197" s="30">
        <v>22</v>
      </c>
      <c r="R197" s="22" t="s">
        <v>57</v>
      </c>
      <c r="S197" s="22"/>
      <c r="T197" s="22" t="s">
        <v>58</v>
      </c>
      <c r="U197" s="22"/>
      <c r="V197" s="22" t="s">
        <v>48</v>
      </c>
      <c r="W197" s="22"/>
      <c r="X197" s="22"/>
      <c r="Y197" s="22"/>
      <c r="Z197" s="22"/>
      <c r="AA197" s="22"/>
      <c r="AB197" s="22"/>
      <c r="AC197" s="22"/>
      <c r="AD197" s="22"/>
      <c r="AE197" s="22"/>
      <c r="AF197" s="22"/>
      <c r="AG197" s="22" t="s">
        <v>1107</v>
      </c>
      <c r="AH197" s="22"/>
      <c r="AI197" s="22"/>
    </row>
    <row r="198" spans="1:35" ht="36" customHeight="1">
      <c r="A198" s="22"/>
      <c r="B198" s="22" t="s">
        <v>154</v>
      </c>
      <c r="C198" s="23" t="s">
        <v>1063</v>
      </c>
      <c r="D198" s="22"/>
      <c r="E198" s="22" t="s">
        <v>1108</v>
      </c>
      <c r="F198" s="22" t="s">
        <v>1074</v>
      </c>
      <c r="G198" s="22" t="s">
        <v>42</v>
      </c>
      <c r="H198" s="22"/>
      <c r="I198" s="22" t="s">
        <v>170</v>
      </c>
      <c r="J198" s="22" t="s">
        <v>56</v>
      </c>
      <c r="K198" s="24"/>
      <c r="L198" s="24"/>
      <c r="M198" s="24"/>
      <c r="N198" s="24"/>
      <c r="O198" s="24"/>
      <c r="P198" s="24" t="s">
        <v>135</v>
      </c>
      <c r="Q198" s="22"/>
      <c r="R198" s="22"/>
      <c r="S198" s="22"/>
      <c r="T198" s="22"/>
      <c r="U198" s="22"/>
      <c r="V198" s="22" t="s">
        <v>1109</v>
      </c>
      <c r="W198" s="22"/>
      <c r="X198" s="22"/>
      <c r="Y198" s="22"/>
      <c r="Z198" s="22"/>
      <c r="AA198" s="22"/>
      <c r="AB198" s="22"/>
      <c r="AC198" s="22"/>
      <c r="AD198" s="22"/>
      <c r="AE198" s="22"/>
      <c r="AF198" s="22"/>
      <c r="AG198" s="22" t="s">
        <v>1110</v>
      </c>
      <c r="AH198" s="22" t="s">
        <v>51</v>
      </c>
      <c r="AI198" s="22"/>
    </row>
    <row r="199" spans="1:35" ht="24" customHeight="1">
      <c r="A199" s="21">
        <v>40690</v>
      </c>
      <c r="B199" s="22" t="s">
        <v>154</v>
      </c>
      <c r="C199" s="23" t="s">
        <v>1063</v>
      </c>
      <c r="D199" s="22"/>
      <c r="E199" s="22" t="s">
        <v>1111</v>
      </c>
      <c r="F199" s="22"/>
      <c r="G199" s="22" t="s">
        <v>1112</v>
      </c>
      <c r="H199" s="22"/>
      <c r="I199" s="22" t="s">
        <v>1113</v>
      </c>
      <c r="J199" s="22" t="s">
        <v>108</v>
      </c>
      <c r="K199" s="24" t="s">
        <v>1114</v>
      </c>
      <c r="L199" s="24"/>
      <c r="M199" s="24"/>
      <c r="N199" s="24"/>
      <c r="O199" s="24" t="s">
        <v>45</v>
      </c>
      <c r="P199" s="24" t="s">
        <v>66</v>
      </c>
      <c r="Q199" s="22"/>
      <c r="R199" s="22"/>
      <c r="S199" s="22"/>
      <c r="T199" s="22"/>
      <c r="U199" s="22"/>
      <c r="V199" s="22" t="s">
        <v>68</v>
      </c>
      <c r="W199" s="22"/>
      <c r="X199" s="22"/>
      <c r="Y199" s="22"/>
      <c r="Z199" s="22"/>
      <c r="AA199" s="22"/>
      <c r="AB199" s="22"/>
      <c r="AC199" s="22"/>
      <c r="AD199" s="22"/>
      <c r="AE199" s="22"/>
      <c r="AF199" s="125" t="s">
        <v>1115</v>
      </c>
      <c r="AG199" s="22"/>
      <c r="AH199" s="22"/>
      <c r="AI199" s="22"/>
    </row>
    <row r="200" spans="1:35" s="31" customFormat="1" ht="13.5">
      <c r="A200" s="22"/>
      <c r="B200" s="22" t="s">
        <v>154</v>
      </c>
      <c r="C200" s="23" t="s">
        <v>1063</v>
      </c>
      <c r="D200" s="22"/>
      <c r="E200" s="22" t="s">
        <v>1116</v>
      </c>
      <c r="F200" s="22" t="s">
        <v>1074</v>
      </c>
      <c r="G200" s="22" t="s">
        <v>42</v>
      </c>
      <c r="H200" s="22"/>
      <c r="I200" s="22" t="s">
        <v>1117</v>
      </c>
      <c r="J200" s="22" t="s">
        <v>44</v>
      </c>
      <c r="K200" s="24"/>
      <c r="L200" s="24"/>
      <c r="M200" s="24"/>
      <c r="N200" s="24"/>
      <c r="O200" s="24"/>
      <c r="P200" s="24" t="s">
        <v>135</v>
      </c>
      <c r="Q200" s="22"/>
      <c r="R200" s="22"/>
      <c r="S200" s="22"/>
      <c r="T200" s="22"/>
      <c r="U200" s="22"/>
      <c r="V200" s="22"/>
      <c r="W200" s="22"/>
      <c r="X200" s="22"/>
      <c r="Y200" s="22"/>
      <c r="Z200" s="22"/>
      <c r="AA200" s="22"/>
      <c r="AB200" s="22"/>
      <c r="AC200" s="22"/>
      <c r="AD200" s="22"/>
      <c r="AE200" s="22"/>
      <c r="AF200" s="51"/>
      <c r="AG200" s="22"/>
      <c r="AH200" s="22" t="s">
        <v>51</v>
      </c>
      <c r="AI200" s="22"/>
    </row>
    <row r="201" spans="1:35" ht="48" customHeight="1">
      <c r="A201" s="36">
        <v>41044</v>
      </c>
      <c r="B201" s="37" t="s">
        <v>154</v>
      </c>
      <c r="C201" s="38" t="s">
        <v>1063</v>
      </c>
      <c r="D201" s="37"/>
      <c r="E201" s="37" t="s">
        <v>1118</v>
      </c>
      <c r="F201" s="37" t="s">
        <v>1088</v>
      </c>
      <c r="G201" s="37" t="s">
        <v>42</v>
      </c>
      <c r="H201" s="37">
        <v>1</v>
      </c>
      <c r="I201" s="37" t="s">
        <v>1119</v>
      </c>
      <c r="J201" s="37" t="s">
        <v>56</v>
      </c>
      <c r="K201" s="39">
        <v>141</v>
      </c>
      <c r="L201" s="39"/>
      <c r="M201" s="39"/>
      <c r="N201" s="39"/>
      <c r="O201" s="39" t="s">
        <v>65</v>
      </c>
      <c r="P201" s="39" t="s">
        <v>66</v>
      </c>
      <c r="Q201" s="40">
        <v>920.4</v>
      </c>
      <c r="R201" s="37" t="s">
        <v>57</v>
      </c>
      <c r="S201" s="37" t="s">
        <v>1120</v>
      </c>
      <c r="T201" s="37" t="s">
        <v>1121</v>
      </c>
      <c r="U201" s="37">
        <v>8</v>
      </c>
      <c r="V201" s="37" t="s">
        <v>1122</v>
      </c>
      <c r="W201" s="37"/>
      <c r="X201" s="37"/>
      <c r="Y201" s="46">
        <v>39722</v>
      </c>
      <c r="Z201" s="37">
        <v>2013</v>
      </c>
      <c r="AA201" s="37"/>
      <c r="AB201" s="37" t="s">
        <v>1123</v>
      </c>
      <c r="AC201" s="37"/>
      <c r="AD201" s="37" t="s">
        <v>1124</v>
      </c>
      <c r="AE201" s="37" t="s">
        <v>1125</v>
      </c>
      <c r="AF201" s="37" t="s">
        <v>1126</v>
      </c>
      <c r="AG201" s="37" t="s">
        <v>1127</v>
      </c>
      <c r="AH201" s="37" t="s">
        <v>51</v>
      </c>
      <c r="AI201" s="37"/>
    </row>
    <row r="202" spans="1:35" s="31" customFormat="1" ht="48" customHeight="1">
      <c r="A202" s="36">
        <v>40730</v>
      </c>
      <c r="B202" s="37" t="s">
        <v>52</v>
      </c>
      <c r="C202" s="38" t="s">
        <v>1128</v>
      </c>
      <c r="D202" s="37"/>
      <c r="E202" s="37" t="s">
        <v>1129</v>
      </c>
      <c r="F202" s="37" t="s">
        <v>1130</v>
      </c>
      <c r="G202" s="37" t="s">
        <v>42</v>
      </c>
      <c r="H202" s="37"/>
      <c r="I202" s="37" t="s">
        <v>1131</v>
      </c>
      <c r="J202" s="37" t="s">
        <v>56</v>
      </c>
      <c r="K202" s="39"/>
      <c r="L202" s="39"/>
      <c r="M202" s="39"/>
      <c r="N202" s="39"/>
      <c r="O202" s="39" t="s">
        <v>65</v>
      </c>
      <c r="P202" s="39" t="s">
        <v>66</v>
      </c>
      <c r="Q202" s="40">
        <v>162</v>
      </c>
      <c r="R202" s="37" t="s">
        <v>1132</v>
      </c>
      <c r="S202" s="37" t="s">
        <v>1133</v>
      </c>
      <c r="T202" s="37" t="s">
        <v>57</v>
      </c>
      <c r="U202" s="37"/>
      <c r="V202" s="37" t="s">
        <v>1134</v>
      </c>
      <c r="W202" s="37"/>
      <c r="X202" s="37"/>
      <c r="Y202" s="46">
        <v>40087</v>
      </c>
      <c r="Z202" s="37">
        <v>2013</v>
      </c>
      <c r="AA202" s="37"/>
      <c r="AB202" s="37"/>
      <c r="AC202" s="37"/>
      <c r="AD202" s="37" t="s">
        <v>1135</v>
      </c>
      <c r="AE202" s="37"/>
      <c r="AF202" s="37"/>
      <c r="AG202" s="37" t="s">
        <v>1136</v>
      </c>
      <c r="AH202" s="37" t="s">
        <v>1137</v>
      </c>
      <c r="AI202" s="37"/>
    </row>
    <row r="203" spans="1:35" ht="96" customHeight="1">
      <c r="A203" s="21">
        <v>40920</v>
      </c>
      <c r="B203" s="22" t="s">
        <v>52</v>
      </c>
      <c r="C203" s="23" t="s">
        <v>1138</v>
      </c>
      <c r="D203" s="22"/>
      <c r="E203" s="22" t="s">
        <v>1139</v>
      </c>
      <c r="F203" s="22" t="s">
        <v>1140</v>
      </c>
      <c r="G203" s="22" t="s">
        <v>145</v>
      </c>
      <c r="H203" s="22">
        <v>1</v>
      </c>
      <c r="I203" s="22" t="s">
        <v>57</v>
      </c>
      <c r="J203" s="22" t="s">
        <v>56</v>
      </c>
      <c r="K203" s="24"/>
      <c r="L203" s="24"/>
      <c r="M203" s="24">
        <v>1.25</v>
      </c>
      <c r="N203" s="24">
        <v>14.2</v>
      </c>
      <c r="O203" s="24" t="s">
        <v>65</v>
      </c>
      <c r="P203" s="24" t="s">
        <v>135</v>
      </c>
      <c r="Q203" s="30">
        <v>112</v>
      </c>
      <c r="R203" s="22" t="s">
        <v>661</v>
      </c>
      <c r="S203" s="126"/>
      <c r="T203" s="22" t="s">
        <v>48</v>
      </c>
      <c r="U203" s="22"/>
      <c r="V203" s="22"/>
      <c r="W203" s="22"/>
      <c r="X203" s="22"/>
      <c r="Y203" s="22"/>
      <c r="Z203" s="22"/>
      <c r="AA203" s="22">
        <v>2013</v>
      </c>
      <c r="AB203" s="22" t="s">
        <v>1141</v>
      </c>
      <c r="AC203" s="22"/>
      <c r="AD203" s="22"/>
      <c r="AE203" s="22"/>
      <c r="AF203" s="22"/>
      <c r="AG203" s="22" t="s">
        <v>1142</v>
      </c>
      <c r="AH203" s="22"/>
      <c r="AI203" s="22"/>
    </row>
    <row r="204" spans="1:35" ht="300" customHeight="1">
      <c r="A204" s="105">
        <v>41128</v>
      </c>
      <c r="B204" s="67" t="s">
        <v>1143</v>
      </c>
      <c r="C204" s="127" t="s">
        <v>1144</v>
      </c>
      <c r="D204" s="67"/>
      <c r="E204" s="67" t="s">
        <v>1145</v>
      </c>
      <c r="F204" s="67" t="s">
        <v>1146</v>
      </c>
      <c r="G204" s="67" t="s">
        <v>42</v>
      </c>
      <c r="H204" s="67"/>
      <c r="I204" s="67">
        <v>11</v>
      </c>
      <c r="J204" s="67" t="s">
        <v>44</v>
      </c>
      <c r="K204" s="128"/>
      <c r="L204" s="129">
        <v>1704</v>
      </c>
      <c r="M204" s="128">
        <v>50</v>
      </c>
      <c r="N204" s="128">
        <v>9.3</v>
      </c>
      <c r="O204" s="128" t="s">
        <v>65</v>
      </c>
      <c r="P204" s="128" t="s">
        <v>46</v>
      </c>
      <c r="Q204" s="130">
        <v>56</v>
      </c>
      <c r="R204" s="67" t="s">
        <v>1147</v>
      </c>
      <c r="S204" s="131" t="s">
        <v>1144</v>
      </c>
      <c r="T204" s="67"/>
      <c r="U204" s="67">
        <v>11</v>
      </c>
      <c r="V204" s="131" t="s">
        <v>1148</v>
      </c>
      <c r="W204" s="67"/>
      <c r="X204" s="67"/>
      <c r="Y204" s="67">
        <v>2005</v>
      </c>
      <c r="Z204" s="132">
        <v>39387</v>
      </c>
      <c r="AA204" s="67"/>
      <c r="AB204" s="67"/>
      <c r="AC204" s="67"/>
      <c r="AD204" s="67"/>
      <c r="AE204" s="67"/>
      <c r="AF204" s="67"/>
      <c r="AG204" s="131" t="s">
        <v>1149</v>
      </c>
      <c r="AH204" s="67" t="s">
        <v>1150</v>
      </c>
      <c r="AI204" s="67"/>
    </row>
    <row r="205" spans="1:35" ht="348" customHeight="1">
      <c r="A205" s="21">
        <v>41165</v>
      </c>
      <c r="B205" s="22" t="s">
        <v>37</v>
      </c>
      <c r="C205" s="23" t="s">
        <v>1151</v>
      </c>
      <c r="D205" s="22"/>
      <c r="E205" s="22"/>
      <c r="F205" s="22" t="s">
        <v>1152</v>
      </c>
      <c r="G205" s="22" t="s">
        <v>42</v>
      </c>
      <c r="H205" s="22">
        <v>2</v>
      </c>
      <c r="I205" s="22">
        <v>232</v>
      </c>
      <c r="J205" s="22" t="s">
        <v>56</v>
      </c>
      <c r="K205" s="44"/>
      <c r="L205" s="44"/>
      <c r="M205" s="44"/>
      <c r="N205" s="44"/>
      <c r="O205" s="44" t="s">
        <v>65</v>
      </c>
      <c r="P205" s="44" t="s">
        <v>135</v>
      </c>
      <c r="Q205" s="30">
        <v>222</v>
      </c>
      <c r="R205" s="22"/>
      <c r="S205" s="22"/>
      <c r="T205" s="22"/>
      <c r="U205" s="22"/>
      <c r="V205" s="22" t="s">
        <v>58</v>
      </c>
      <c r="W205" s="22"/>
      <c r="X205" s="22"/>
      <c r="Y205" s="22"/>
      <c r="Z205" s="22"/>
      <c r="AA205" s="22"/>
      <c r="AB205" s="22" t="s">
        <v>1153</v>
      </c>
      <c r="AC205" s="22" t="s">
        <v>1154</v>
      </c>
      <c r="AD205" s="22"/>
      <c r="AE205" s="22"/>
      <c r="AF205" s="22"/>
      <c r="AG205" s="22" t="s">
        <v>1155</v>
      </c>
      <c r="AH205" s="22" t="s">
        <v>51</v>
      </c>
      <c r="AI205" s="22" t="s">
        <v>141</v>
      </c>
    </row>
    <row r="206" spans="1:35" s="31" customFormat="1" ht="408.75" customHeight="1">
      <c r="A206" s="22"/>
      <c r="B206" s="22" t="s">
        <v>52</v>
      </c>
      <c r="C206" s="23" t="s">
        <v>1156</v>
      </c>
      <c r="D206" s="22"/>
      <c r="E206" s="22" t="s">
        <v>1157</v>
      </c>
      <c r="F206" s="22" t="s">
        <v>1158</v>
      </c>
      <c r="G206" s="22" t="s">
        <v>42</v>
      </c>
      <c r="H206" s="22">
        <v>1</v>
      </c>
      <c r="I206" s="22">
        <v>40</v>
      </c>
      <c r="J206" s="22"/>
      <c r="K206" s="24"/>
      <c r="L206" s="24"/>
      <c r="M206" s="24"/>
      <c r="N206" s="24"/>
      <c r="O206" s="24" t="s">
        <v>57</v>
      </c>
      <c r="P206" s="24" t="s">
        <v>46</v>
      </c>
      <c r="Q206" s="22" t="s">
        <v>57</v>
      </c>
      <c r="R206" s="22" t="s">
        <v>1159</v>
      </c>
      <c r="S206" s="22"/>
      <c r="T206" s="22" t="s">
        <v>48</v>
      </c>
      <c r="U206" s="22"/>
      <c r="V206" s="22" t="s">
        <v>1160</v>
      </c>
      <c r="W206" s="22"/>
      <c r="X206" s="22"/>
      <c r="Y206" s="22"/>
      <c r="Z206" s="22">
        <v>2007</v>
      </c>
      <c r="AA206" s="22"/>
      <c r="AB206" s="22"/>
      <c r="AC206" s="22"/>
      <c r="AD206" s="22" t="s">
        <v>1161</v>
      </c>
      <c r="AE206" s="22"/>
      <c r="AF206" s="22" t="s">
        <v>1162</v>
      </c>
      <c r="AG206" s="22" t="s">
        <v>57</v>
      </c>
      <c r="AH206" s="61"/>
      <c r="AI206" s="22"/>
    </row>
    <row r="207" spans="1:35" ht="24" customHeight="1">
      <c r="A207" s="21">
        <v>41128</v>
      </c>
      <c r="B207" s="22" t="s">
        <v>52</v>
      </c>
      <c r="C207" s="23" t="s">
        <v>1163</v>
      </c>
      <c r="D207" s="22"/>
      <c r="E207" s="22" t="s">
        <v>1164</v>
      </c>
      <c r="F207" s="22" t="s">
        <v>1165</v>
      </c>
      <c r="G207" s="22" t="s">
        <v>1166</v>
      </c>
      <c r="H207" s="22"/>
      <c r="I207" s="22" t="s">
        <v>1167</v>
      </c>
      <c r="J207" s="22" t="s">
        <v>56</v>
      </c>
      <c r="K207" s="24"/>
      <c r="L207" s="24"/>
      <c r="M207" s="24"/>
      <c r="N207" s="24"/>
      <c r="O207" s="24" t="s">
        <v>45</v>
      </c>
      <c r="P207" s="24" t="s">
        <v>66</v>
      </c>
      <c r="Q207" s="30"/>
      <c r="R207" s="22" t="s">
        <v>47</v>
      </c>
      <c r="S207" s="22"/>
      <c r="T207" s="22"/>
      <c r="U207" s="22"/>
      <c r="V207" s="22"/>
      <c r="W207" s="22"/>
      <c r="X207" s="22"/>
      <c r="Y207" s="22"/>
      <c r="Z207" s="22"/>
      <c r="AA207" s="22"/>
      <c r="AB207" s="22"/>
      <c r="AC207" s="22"/>
      <c r="AD207" s="22" t="s">
        <v>1168</v>
      </c>
      <c r="AE207" s="22"/>
      <c r="AF207" s="22"/>
      <c r="AG207" s="22" t="s">
        <v>1169</v>
      </c>
      <c r="AH207" s="22" t="s">
        <v>1170</v>
      </c>
      <c r="AI207" s="22"/>
    </row>
    <row r="208" spans="1:35" ht="228" customHeight="1">
      <c r="A208" s="21">
        <v>40920</v>
      </c>
      <c r="B208" s="22" t="s">
        <v>52</v>
      </c>
      <c r="C208" s="23" t="s">
        <v>1163</v>
      </c>
      <c r="D208" s="22" t="s">
        <v>1171</v>
      </c>
      <c r="E208" s="22" t="s">
        <v>1172</v>
      </c>
      <c r="F208" s="22" t="s">
        <v>1173</v>
      </c>
      <c r="G208" s="22" t="s">
        <v>57</v>
      </c>
      <c r="H208" s="22"/>
      <c r="I208" s="22"/>
      <c r="J208" s="22"/>
      <c r="K208" s="24"/>
      <c r="L208" s="24"/>
      <c r="M208" s="24"/>
      <c r="N208" s="24"/>
      <c r="O208" s="24"/>
      <c r="P208" s="24" t="s">
        <v>135</v>
      </c>
      <c r="Q208" s="22"/>
      <c r="R208" s="22"/>
      <c r="S208" s="22"/>
      <c r="T208" s="22"/>
      <c r="U208" s="22"/>
      <c r="V208" s="22"/>
      <c r="W208" s="22"/>
      <c r="X208" s="22"/>
      <c r="Y208" s="22"/>
      <c r="Z208" s="22"/>
      <c r="AA208" s="22"/>
      <c r="AB208" s="22"/>
      <c r="AC208" s="22"/>
      <c r="AD208" s="22" t="s">
        <v>1174</v>
      </c>
      <c r="AE208" s="22"/>
      <c r="AF208" s="22"/>
      <c r="AG208" s="22" t="s">
        <v>1175</v>
      </c>
      <c r="AH208" s="22"/>
      <c r="AI208" s="22"/>
    </row>
    <row r="209" spans="1:35" ht="72" customHeight="1">
      <c r="A209" s="21">
        <v>40827</v>
      </c>
      <c r="B209" s="22" t="s">
        <v>1176</v>
      </c>
      <c r="C209" s="23" t="s">
        <v>1177</v>
      </c>
      <c r="D209" s="22"/>
      <c r="E209" s="22" t="s">
        <v>1178</v>
      </c>
      <c r="F209" s="22"/>
      <c r="G209" s="22" t="s">
        <v>42</v>
      </c>
      <c r="H209" s="22"/>
      <c r="I209" s="22" t="s">
        <v>552</v>
      </c>
      <c r="J209" s="22" t="s">
        <v>56</v>
      </c>
      <c r="K209" s="24"/>
      <c r="L209" s="24"/>
      <c r="M209" s="24"/>
      <c r="N209" s="24"/>
      <c r="O209" s="24" t="s">
        <v>57</v>
      </c>
      <c r="P209" s="24" t="s">
        <v>46</v>
      </c>
      <c r="Q209" s="30">
        <v>173</v>
      </c>
      <c r="R209" s="22" t="s">
        <v>1179</v>
      </c>
      <c r="S209" s="22" t="s">
        <v>1180</v>
      </c>
      <c r="T209" s="22" t="s">
        <v>48</v>
      </c>
      <c r="U209" s="22"/>
      <c r="V209" s="22"/>
      <c r="W209" s="22"/>
      <c r="X209" s="22"/>
      <c r="Y209" s="25">
        <v>37043</v>
      </c>
      <c r="Z209" s="22">
        <v>2007</v>
      </c>
      <c r="AA209" s="22"/>
      <c r="AB209" s="22" t="s">
        <v>1181</v>
      </c>
      <c r="AC209" s="22"/>
      <c r="AD209" s="22"/>
      <c r="AE209" s="22"/>
      <c r="AF209" s="22"/>
      <c r="AG209" s="22"/>
      <c r="AH209" s="22" t="s">
        <v>1182</v>
      </c>
      <c r="AI209" s="22" t="s">
        <v>1183</v>
      </c>
    </row>
    <row r="210" spans="1:35" ht="96" customHeight="1">
      <c r="A210" s="21">
        <v>40679</v>
      </c>
      <c r="B210" s="22" t="s">
        <v>1176</v>
      </c>
      <c r="C210" s="23" t="s">
        <v>1177</v>
      </c>
      <c r="D210" s="22"/>
      <c r="E210" s="22" t="s">
        <v>1184</v>
      </c>
      <c r="F210" s="22"/>
      <c r="G210" s="22" t="s">
        <v>42</v>
      </c>
      <c r="H210" s="22"/>
      <c r="I210" s="22" t="s">
        <v>1185</v>
      </c>
      <c r="J210" s="22" t="s">
        <v>44</v>
      </c>
      <c r="K210" s="24"/>
      <c r="L210" s="24"/>
      <c r="M210" s="24"/>
      <c r="N210" s="24"/>
      <c r="O210" s="24"/>
      <c r="P210" s="24" t="s">
        <v>46</v>
      </c>
      <c r="Q210" s="30">
        <v>30</v>
      </c>
      <c r="R210" s="22"/>
      <c r="S210" s="22"/>
      <c r="T210" s="22"/>
      <c r="U210" s="22"/>
      <c r="V210" s="22"/>
      <c r="W210" s="22"/>
      <c r="X210" s="22"/>
      <c r="Y210" s="22"/>
      <c r="Z210" s="22"/>
      <c r="AA210" s="22"/>
      <c r="AB210" s="22"/>
      <c r="AC210" s="22"/>
      <c r="AD210" s="22"/>
      <c r="AE210" s="22"/>
      <c r="AF210" s="22"/>
      <c r="AG210" s="22"/>
      <c r="AH210" s="22"/>
      <c r="AI210" s="22"/>
    </row>
    <row r="211" spans="1:35" s="31" customFormat="1" ht="72" customHeight="1">
      <c r="A211" s="21">
        <v>40827</v>
      </c>
      <c r="B211" s="22" t="s">
        <v>1176</v>
      </c>
      <c r="C211" s="23" t="s">
        <v>1177</v>
      </c>
      <c r="D211" s="22"/>
      <c r="E211" s="22" t="s">
        <v>1186</v>
      </c>
      <c r="F211" s="22"/>
      <c r="G211" s="22" t="s">
        <v>42</v>
      </c>
      <c r="H211" s="22"/>
      <c r="I211" s="22" t="s">
        <v>1187</v>
      </c>
      <c r="J211" s="22" t="s">
        <v>108</v>
      </c>
      <c r="K211" s="24"/>
      <c r="L211" s="24"/>
      <c r="M211" s="24"/>
      <c r="N211" s="24"/>
      <c r="O211" s="24" t="s">
        <v>57</v>
      </c>
      <c r="P211" s="24" t="s">
        <v>46</v>
      </c>
      <c r="Q211" s="22"/>
      <c r="R211" s="22"/>
      <c r="S211" s="22"/>
      <c r="T211" s="22" t="s">
        <v>1188</v>
      </c>
      <c r="U211" s="22"/>
      <c r="V211" s="22"/>
      <c r="W211" s="22"/>
      <c r="X211" s="22"/>
      <c r="Y211" s="25">
        <v>37135</v>
      </c>
      <c r="Z211" s="22"/>
      <c r="AA211" s="22"/>
      <c r="AB211" s="22"/>
      <c r="AC211" s="22"/>
      <c r="AD211" s="22"/>
      <c r="AE211" s="22"/>
      <c r="AF211" s="22"/>
      <c r="AG211" s="22"/>
      <c r="AH211" s="61"/>
      <c r="AI211" s="22"/>
    </row>
    <row r="212" spans="1:35" s="31" customFormat="1" ht="48" customHeight="1">
      <c r="A212" s="21">
        <v>40827</v>
      </c>
      <c r="B212" s="22" t="s">
        <v>1176</v>
      </c>
      <c r="C212" s="23" t="s">
        <v>1177</v>
      </c>
      <c r="D212" s="22"/>
      <c r="E212" s="22" t="s">
        <v>1189</v>
      </c>
      <c r="F212" s="22" t="s">
        <v>1190</v>
      </c>
      <c r="G212" s="22" t="s">
        <v>42</v>
      </c>
      <c r="H212" s="22"/>
      <c r="I212" s="22" t="s">
        <v>211</v>
      </c>
      <c r="J212" s="22" t="s">
        <v>44</v>
      </c>
      <c r="K212" s="24"/>
      <c r="L212" s="24"/>
      <c r="M212" s="24"/>
      <c r="N212" s="24"/>
      <c r="O212" s="24" t="s">
        <v>57</v>
      </c>
      <c r="P212" s="24" t="s">
        <v>66</v>
      </c>
      <c r="Q212" s="30">
        <v>76.9</v>
      </c>
      <c r="R212" s="22" t="s">
        <v>1191</v>
      </c>
      <c r="S212" s="22"/>
      <c r="T212" s="22" t="s">
        <v>1030</v>
      </c>
      <c r="U212" s="22"/>
      <c r="V212" s="22"/>
      <c r="W212" s="22"/>
      <c r="X212" s="22"/>
      <c r="Y212" s="25">
        <v>39083</v>
      </c>
      <c r="Z212" s="22"/>
      <c r="AA212" s="22"/>
      <c r="AB212" s="22" t="s">
        <v>1192</v>
      </c>
      <c r="AC212" s="22"/>
      <c r="AD212" s="22"/>
      <c r="AE212" s="22"/>
      <c r="AF212" s="22" t="s">
        <v>1193</v>
      </c>
      <c r="AG212" s="22" t="s">
        <v>1194</v>
      </c>
      <c r="AH212" s="22" t="s">
        <v>51</v>
      </c>
      <c r="AI212" s="22"/>
    </row>
    <row r="213" spans="1:35" s="31" customFormat="1" ht="84">
      <c r="A213" s="21">
        <v>40827</v>
      </c>
      <c r="B213" s="22" t="s">
        <v>1176</v>
      </c>
      <c r="C213" s="23" t="s">
        <v>1177</v>
      </c>
      <c r="D213" s="22"/>
      <c r="E213" s="22" t="s">
        <v>1195</v>
      </c>
      <c r="F213" s="22"/>
      <c r="G213" s="22" t="s">
        <v>42</v>
      </c>
      <c r="H213" s="22"/>
      <c r="I213" s="22" t="s">
        <v>566</v>
      </c>
      <c r="J213" s="22" t="s">
        <v>56</v>
      </c>
      <c r="K213" s="24"/>
      <c r="L213" s="24"/>
      <c r="M213" s="24"/>
      <c r="N213" s="24"/>
      <c r="O213" s="24"/>
      <c r="P213" s="24" t="s">
        <v>135</v>
      </c>
      <c r="Q213" s="30">
        <v>164</v>
      </c>
      <c r="R213" s="22"/>
      <c r="S213" s="22"/>
      <c r="T213" s="22" t="s">
        <v>58</v>
      </c>
      <c r="U213" s="22">
        <v>14</v>
      </c>
      <c r="V213" s="22"/>
      <c r="W213" s="22" t="s">
        <v>58</v>
      </c>
      <c r="X213" s="22"/>
      <c r="Y213" s="22"/>
      <c r="Z213" s="22"/>
      <c r="AA213" s="22"/>
      <c r="AB213" s="22" t="s">
        <v>1196</v>
      </c>
      <c r="AC213" s="22"/>
      <c r="AD213" s="22"/>
      <c r="AE213" s="22"/>
      <c r="AF213" s="22"/>
      <c r="AG213" s="22" t="s">
        <v>1197</v>
      </c>
      <c r="AH213" s="22"/>
      <c r="AI213" s="22"/>
    </row>
    <row r="214" spans="1:35" s="86" customFormat="1" ht="60" customHeight="1">
      <c r="A214" s="21">
        <v>40827</v>
      </c>
      <c r="B214" s="22" t="s">
        <v>1176</v>
      </c>
      <c r="C214" s="23" t="s">
        <v>1177</v>
      </c>
      <c r="D214" s="22"/>
      <c r="E214" s="22" t="s">
        <v>1198</v>
      </c>
      <c r="F214" s="22" t="s">
        <v>1199</v>
      </c>
      <c r="G214" s="22" t="s">
        <v>42</v>
      </c>
      <c r="H214" s="22"/>
      <c r="I214" s="22" t="s">
        <v>1200</v>
      </c>
      <c r="J214" s="22" t="s">
        <v>44</v>
      </c>
      <c r="K214" s="24"/>
      <c r="L214" s="24"/>
      <c r="M214" s="24"/>
      <c r="N214" s="24"/>
      <c r="O214" s="24" t="s">
        <v>57</v>
      </c>
      <c r="P214" s="24" t="s">
        <v>46</v>
      </c>
      <c r="Q214" s="82">
        <v>98</v>
      </c>
      <c r="R214" s="22" t="s">
        <v>1201</v>
      </c>
      <c r="S214" s="22"/>
      <c r="T214" s="22" t="s">
        <v>1030</v>
      </c>
      <c r="U214" s="22"/>
      <c r="V214" s="22" t="s">
        <v>1202</v>
      </c>
      <c r="W214" s="22" t="s">
        <v>1203</v>
      </c>
      <c r="X214" s="22"/>
      <c r="Y214" s="25">
        <v>35462</v>
      </c>
      <c r="Z214" s="22">
        <v>2000</v>
      </c>
      <c r="AA214" s="22"/>
      <c r="AB214" s="22" t="s">
        <v>1204</v>
      </c>
      <c r="AC214" s="22"/>
      <c r="AD214" s="22"/>
      <c r="AE214" s="22"/>
      <c r="AF214" s="22"/>
      <c r="AG214" s="22"/>
      <c r="AH214" s="22"/>
      <c r="AI214" s="22"/>
    </row>
    <row r="215" spans="1:35" ht="24" customHeight="1">
      <c r="A215" s="21">
        <v>40920</v>
      </c>
      <c r="B215" s="22" t="s">
        <v>1176</v>
      </c>
      <c r="C215" s="23" t="s">
        <v>1177</v>
      </c>
      <c r="D215" s="22" t="s">
        <v>1205</v>
      </c>
      <c r="E215" s="22" t="s">
        <v>1206</v>
      </c>
      <c r="F215" s="22" t="s">
        <v>1207</v>
      </c>
      <c r="G215" s="22" t="s">
        <v>42</v>
      </c>
      <c r="H215" s="22"/>
      <c r="I215" s="22" t="s">
        <v>1208</v>
      </c>
      <c r="J215" s="22" t="s">
        <v>108</v>
      </c>
      <c r="K215" s="24"/>
      <c r="L215" s="24"/>
      <c r="M215" s="24"/>
      <c r="N215" s="24"/>
      <c r="O215" s="24" t="s">
        <v>57</v>
      </c>
      <c r="P215" s="24" t="s">
        <v>46</v>
      </c>
      <c r="Q215" s="30">
        <v>15.7</v>
      </c>
      <c r="R215" s="22" t="s">
        <v>1209</v>
      </c>
      <c r="S215" s="22" t="s">
        <v>58</v>
      </c>
      <c r="T215" s="22"/>
      <c r="U215" s="22"/>
      <c r="V215" s="22"/>
      <c r="W215" s="22"/>
      <c r="X215" s="22"/>
      <c r="Y215" s="25">
        <v>36617</v>
      </c>
      <c r="Z215" s="22"/>
      <c r="AA215" s="22"/>
      <c r="AB215" s="22"/>
      <c r="AC215" s="22"/>
      <c r="AD215" s="22"/>
      <c r="AE215" s="22"/>
      <c r="AF215" s="22"/>
      <c r="AG215" s="22" t="s">
        <v>1210</v>
      </c>
      <c r="AH215" s="22"/>
      <c r="AI215" s="22"/>
    </row>
    <row r="216" spans="1:35" ht="108" customHeight="1">
      <c r="A216" s="21">
        <v>40827</v>
      </c>
      <c r="B216" s="22" t="s">
        <v>1176</v>
      </c>
      <c r="C216" s="23" t="s">
        <v>1177</v>
      </c>
      <c r="D216" s="22" t="s">
        <v>1211</v>
      </c>
      <c r="E216" s="22" t="s">
        <v>1212</v>
      </c>
      <c r="F216" s="22" t="s">
        <v>1213</v>
      </c>
      <c r="G216" s="22" t="s">
        <v>79</v>
      </c>
      <c r="H216" s="22"/>
      <c r="I216" s="22"/>
      <c r="J216" s="22"/>
      <c r="K216" s="24"/>
      <c r="L216" s="24"/>
      <c r="M216" s="24"/>
      <c r="N216" s="24"/>
      <c r="O216" s="24"/>
      <c r="P216" s="24" t="s">
        <v>66</v>
      </c>
      <c r="Q216" s="22"/>
      <c r="R216" s="22" t="s">
        <v>1177</v>
      </c>
      <c r="S216" s="22" t="s">
        <v>1177</v>
      </c>
      <c r="T216" s="22" t="s">
        <v>1214</v>
      </c>
      <c r="U216" s="22">
        <v>11</v>
      </c>
      <c r="V216" s="22"/>
      <c r="W216" s="22"/>
      <c r="X216" s="22"/>
      <c r="Y216" s="22"/>
      <c r="Z216" s="22"/>
      <c r="AA216" s="22"/>
      <c r="AB216" s="22"/>
      <c r="AC216" s="22"/>
      <c r="AD216" s="22" t="s">
        <v>1215</v>
      </c>
      <c r="AE216" s="22"/>
      <c r="AF216" s="22"/>
      <c r="AG216" s="22" t="s">
        <v>1216</v>
      </c>
      <c r="AH216" s="22"/>
      <c r="AI216" s="22"/>
    </row>
    <row r="217" spans="1:35" ht="12" customHeight="1">
      <c r="A217" s="21">
        <v>40827</v>
      </c>
      <c r="B217" s="22" t="s">
        <v>1176</v>
      </c>
      <c r="C217" s="23" t="s">
        <v>1177</v>
      </c>
      <c r="D217" s="22"/>
      <c r="E217" s="22" t="s">
        <v>1217</v>
      </c>
      <c r="F217" s="22" t="s">
        <v>1199</v>
      </c>
      <c r="G217" s="22" t="s">
        <v>42</v>
      </c>
      <c r="H217" s="22"/>
      <c r="I217" s="22" t="s">
        <v>1218</v>
      </c>
      <c r="J217" s="22" t="s">
        <v>44</v>
      </c>
      <c r="K217" s="24"/>
      <c r="L217" s="24"/>
      <c r="M217" s="24"/>
      <c r="N217" s="24"/>
      <c r="O217" s="24"/>
      <c r="P217" s="24" t="s">
        <v>46</v>
      </c>
      <c r="Q217" s="30">
        <v>98</v>
      </c>
      <c r="R217" s="22" t="s">
        <v>1219</v>
      </c>
      <c r="S217" s="22"/>
      <c r="T217" s="22" t="s">
        <v>1030</v>
      </c>
      <c r="U217" s="22"/>
      <c r="V217" s="22" t="s">
        <v>1220</v>
      </c>
      <c r="W217" s="22"/>
      <c r="X217" s="22"/>
      <c r="Y217" s="22"/>
      <c r="Z217" s="22"/>
      <c r="AA217" s="22"/>
      <c r="AB217" s="22"/>
      <c r="AC217" s="22"/>
      <c r="AD217" s="22" t="s">
        <v>1221</v>
      </c>
      <c r="AE217" s="22"/>
      <c r="AF217" s="22"/>
      <c r="AG217" s="22" t="s">
        <v>1222</v>
      </c>
      <c r="AH217" s="22"/>
      <c r="AI217" s="22"/>
    </row>
    <row r="218" spans="1:35" ht="48" customHeight="1">
      <c r="A218" s="21">
        <v>40827</v>
      </c>
      <c r="B218" s="22" t="s">
        <v>1176</v>
      </c>
      <c r="C218" s="23" t="s">
        <v>1177</v>
      </c>
      <c r="D218" s="22"/>
      <c r="E218" s="22" t="s">
        <v>1223</v>
      </c>
      <c r="F218" s="22"/>
      <c r="G218" s="22" t="s">
        <v>42</v>
      </c>
      <c r="H218" s="22"/>
      <c r="I218" s="22" t="s">
        <v>1224</v>
      </c>
      <c r="J218" s="22" t="s">
        <v>56</v>
      </c>
      <c r="K218" s="24"/>
      <c r="L218" s="24"/>
      <c r="M218" s="24"/>
      <c r="N218" s="24"/>
      <c r="O218" s="24"/>
      <c r="P218" s="24" t="s">
        <v>66</v>
      </c>
      <c r="Q218" s="30">
        <v>1337</v>
      </c>
      <c r="R218" s="22" t="s">
        <v>1225</v>
      </c>
      <c r="S218" s="22" t="s">
        <v>1226</v>
      </c>
      <c r="T218" s="26" t="s">
        <v>202</v>
      </c>
      <c r="U218" s="22"/>
      <c r="V218" s="22"/>
      <c r="W218" s="22"/>
      <c r="X218" s="22"/>
      <c r="Y218" s="22">
        <v>2011</v>
      </c>
      <c r="Z218" s="22">
        <v>2015</v>
      </c>
      <c r="AA218" s="22"/>
      <c r="AB218" s="22"/>
      <c r="AC218" s="22"/>
      <c r="AD218" s="22"/>
      <c r="AE218" s="22" t="s">
        <v>1227</v>
      </c>
      <c r="AF218" s="22"/>
      <c r="AG218" s="22" t="s">
        <v>1228</v>
      </c>
      <c r="AH218" s="22" t="s">
        <v>51</v>
      </c>
      <c r="AI218" s="22"/>
    </row>
    <row r="219" spans="1:35" ht="132" customHeight="1">
      <c r="A219" s="36">
        <v>40827</v>
      </c>
      <c r="B219" s="37" t="s">
        <v>1176</v>
      </c>
      <c r="C219" s="38" t="s">
        <v>1177</v>
      </c>
      <c r="D219" s="37"/>
      <c r="E219" s="37" t="s">
        <v>1229</v>
      </c>
      <c r="F219" s="37" t="s">
        <v>1230</v>
      </c>
      <c r="G219" s="37" t="s">
        <v>42</v>
      </c>
      <c r="H219" s="37">
        <v>2</v>
      </c>
      <c r="I219" s="37" t="s">
        <v>1231</v>
      </c>
      <c r="J219" s="37" t="s">
        <v>56</v>
      </c>
      <c r="K219" s="39"/>
      <c r="L219" s="39"/>
      <c r="M219" s="39"/>
      <c r="N219" s="39"/>
      <c r="O219" s="39"/>
      <c r="P219" s="39" t="s">
        <v>66</v>
      </c>
      <c r="Q219" s="40" t="s">
        <v>1232</v>
      </c>
      <c r="R219" s="37" t="s">
        <v>1233</v>
      </c>
      <c r="S219" s="37" t="s">
        <v>1234</v>
      </c>
      <c r="T219" s="37"/>
      <c r="U219" s="37"/>
      <c r="V219" s="37"/>
      <c r="W219" s="37"/>
      <c r="X219" s="37"/>
      <c r="Y219" s="37"/>
      <c r="Z219" s="37"/>
      <c r="AA219" s="37"/>
      <c r="AB219" s="37"/>
      <c r="AC219" s="37"/>
      <c r="AD219" s="37" t="s">
        <v>1235</v>
      </c>
      <c r="AE219" s="37"/>
      <c r="AF219" s="37"/>
      <c r="AG219" s="37" t="s">
        <v>1236</v>
      </c>
      <c r="AH219" s="66" t="s">
        <v>1237</v>
      </c>
      <c r="AI219" s="37"/>
    </row>
    <row r="220" spans="1:35" s="31" customFormat="1" ht="72" customHeight="1">
      <c r="A220" s="36">
        <v>41171</v>
      </c>
      <c r="B220" s="37" t="s">
        <v>1176</v>
      </c>
      <c r="C220" s="38" t="s">
        <v>1177</v>
      </c>
      <c r="D220" s="37"/>
      <c r="E220" s="37" t="s">
        <v>1238</v>
      </c>
      <c r="F220" s="37" t="s">
        <v>1239</v>
      </c>
      <c r="G220" s="37" t="s">
        <v>42</v>
      </c>
      <c r="H220" s="37"/>
      <c r="I220" s="37" t="s">
        <v>894</v>
      </c>
      <c r="J220" s="37" t="s">
        <v>56</v>
      </c>
      <c r="K220" s="39"/>
      <c r="L220" s="39"/>
      <c r="M220" s="39"/>
      <c r="N220" s="39"/>
      <c r="O220" s="39" t="s">
        <v>65</v>
      </c>
      <c r="P220" s="39" t="s">
        <v>135</v>
      </c>
      <c r="Q220" s="40">
        <v>1600</v>
      </c>
      <c r="R220" s="37" t="s">
        <v>661</v>
      </c>
      <c r="S220" s="37" t="s">
        <v>1240</v>
      </c>
      <c r="T220" s="37" t="s">
        <v>1241</v>
      </c>
      <c r="U220" s="37"/>
      <c r="V220" s="37" t="s">
        <v>57</v>
      </c>
      <c r="W220" s="37"/>
      <c r="X220" s="37"/>
      <c r="Y220" s="37">
        <v>2012</v>
      </c>
      <c r="Z220" s="37">
        <v>2020</v>
      </c>
      <c r="AA220" s="37"/>
      <c r="AB220" s="37" t="s">
        <v>1242</v>
      </c>
      <c r="AC220" s="37" t="s">
        <v>1243</v>
      </c>
      <c r="AD220" s="37" t="s">
        <v>1244</v>
      </c>
      <c r="AE220" s="37" t="s">
        <v>1245</v>
      </c>
      <c r="AF220" s="37"/>
      <c r="AG220" s="37" t="s">
        <v>1246</v>
      </c>
      <c r="AH220" s="37" t="s">
        <v>1247</v>
      </c>
      <c r="AI220" s="37" t="s">
        <v>1248</v>
      </c>
    </row>
    <row r="221" spans="1:35" ht="24" customHeight="1">
      <c r="A221" s="21">
        <v>41023</v>
      </c>
      <c r="B221" s="22" t="s">
        <v>1176</v>
      </c>
      <c r="C221" s="23" t="s">
        <v>1177</v>
      </c>
      <c r="D221" s="22"/>
      <c r="E221" s="22" t="s">
        <v>1249</v>
      </c>
      <c r="F221" s="22" t="s">
        <v>1250</v>
      </c>
      <c r="G221" s="22" t="s">
        <v>1036</v>
      </c>
      <c r="H221" s="22">
        <v>1</v>
      </c>
      <c r="I221" s="22" t="s">
        <v>419</v>
      </c>
      <c r="J221" s="22" t="s">
        <v>56</v>
      </c>
      <c r="K221" s="24">
        <v>31</v>
      </c>
      <c r="L221" s="24"/>
      <c r="M221" s="24"/>
      <c r="N221" s="24"/>
      <c r="O221" s="24" t="s">
        <v>65</v>
      </c>
      <c r="P221" s="24" t="s">
        <v>135</v>
      </c>
      <c r="Q221" s="30"/>
      <c r="R221" s="22"/>
      <c r="S221" s="22" t="s">
        <v>1251</v>
      </c>
      <c r="T221" s="22" t="s">
        <v>58</v>
      </c>
      <c r="U221" s="22"/>
      <c r="V221" s="22"/>
      <c r="W221" s="22"/>
      <c r="X221" s="22"/>
      <c r="Y221" s="22">
        <v>2016</v>
      </c>
      <c r="Z221" s="22"/>
      <c r="AA221" s="22"/>
      <c r="AB221" s="22"/>
      <c r="AC221" s="22"/>
      <c r="AD221" s="22"/>
      <c r="AE221" s="22" t="s">
        <v>1252</v>
      </c>
      <c r="AF221" s="22"/>
      <c r="AG221" s="22"/>
      <c r="AH221" s="22" t="s">
        <v>51</v>
      </c>
      <c r="AI221" s="22"/>
    </row>
    <row r="222" spans="1:35" ht="144" customHeight="1">
      <c r="A222" s="21">
        <v>40920</v>
      </c>
      <c r="B222" s="22" t="s">
        <v>52</v>
      </c>
      <c r="C222" s="23" t="s">
        <v>1253</v>
      </c>
      <c r="D222" s="22"/>
      <c r="E222" s="22" t="s">
        <v>1254</v>
      </c>
      <c r="F222" s="22" t="s">
        <v>1255</v>
      </c>
      <c r="G222" s="22" t="s">
        <v>42</v>
      </c>
      <c r="H222" s="22">
        <v>1</v>
      </c>
      <c r="I222" s="22" t="s">
        <v>301</v>
      </c>
      <c r="J222" s="22" t="s">
        <v>56</v>
      </c>
      <c r="K222" s="24"/>
      <c r="L222" s="24"/>
      <c r="M222" s="24"/>
      <c r="N222" s="24"/>
      <c r="O222" s="24" t="s">
        <v>65</v>
      </c>
      <c r="P222" s="24" t="s">
        <v>66</v>
      </c>
      <c r="Q222" s="30">
        <v>670</v>
      </c>
      <c r="R222" s="22" t="s">
        <v>1256</v>
      </c>
      <c r="S222" s="22" t="s">
        <v>1257</v>
      </c>
      <c r="T222" s="22" t="s">
        <v>58</v>
      </c>
      <c r="U222" s="22"/>
      <c r="V222" s="22"/>
      <c r="W222" s="22"/>
      <c r="X222" s="22"/>
      <c r="Y222" s="22">
        <v>2008</v>
      </c>
      <c r="Z222" s="22">
        <v>2013</v>
      </c>
      <c r="AA222" s="22"/>
      <c r="AB222" s="22"/>
      <c r="AC222" s="22"/>
      <c r="AD222" s="22"/>
      <c r="AE222" s="22"/>
      <c r="AF222" s="22"/>
      <c r="AG222" s="22"/>
      <c r="AH222" s="22" t="s">
        <v>1258</v>
      </c>
      <c r="AI222" s="22"/>
    </row>
    <row r="223" spans="1:35" ht="36" customHeight="1">
      <c r="A223" s="21">
        <v>40744</v>
      </c>
      <c r="B223" s="22" t="s">
        <v>52</v>
      </c>
      <c r="C223" s="23" t="s">
        <v>1259</v>
      </c>
      <c r="D223" s="22"/>
      <c r="E223" s="22" t="s">
        <v>1260</v>
      </c>
      <c r="F223" s="22"/>
      <c r="G223" s="22" t="s">
        <v>42</v>
      </c>
      <c r="H223" s="22"/>
      <c r="I223" s="22" t="s">
        <v>799</v>
      </c>
      <c r="J223" s="22" t="s">
        <v>56</v>
      </c>
      <c r="K223" s="24"/>
      <c r="L223" s="24"/>
      <c r="M223" s="24">
        <v>100</v>
      </c>
      <c r="N223" s="24">
        <v>2000</v>
      </c>
      <c r="O223" s="24"/>
      <c r="P223" s="24" t="s">
        <v>46</v>
      </c>
      <c r="Q223" s="30">
        <v>163</v>
      </c>
      <c r="R223" s="34" t="s">
        <v>47</v>
      </c>
      <c r="S223" s="34" t="s">
        <v>1261</v>
      </c>
      <c r="T223" s="22" t="s">
        <v>1262</v>
      </c>
      <c r="U223" s="34"/>
      <c r="V223" s="22"/>
      <c r="W223" s="34"/>
      <c r="X223" s="34" t="s">
        <v>1263</v>
      </c>
      <c r="Y223" s="22"/>
      <c r="Z223" s="22"/>
      <c r="AA223" s="22"/>
      <c r="AB223" s="22"/>
      <c r="AC223" s="22"/>
      <c r="AD223" s="22"/>
      <c r="AE223" s="22"/>
      <c r="AF223" s="22"/>
      <c r="AG223" s="34" t="s">
        <v>1264</v>
      </c>
      <c r="AH223" s="22" t="s">
        <v>1265</v>
      </c>
      <c r="AI223" s="22" t="s">
        <v>57</v>
      </c>
    </row>
    <row r="224" spans="1:35" s="31" customFormat="1" ht="120" customHeight="1">
      <c r="A224" s="21">
        <v>40679</v>
      </c>
      <c r="B224" s="22" t="s">
        <v>1176</v>
      </c>
      <c r="C224" s="23" t="s">
        <v>1266</v>
      </c>
      <c r="D224" s="22"/>
      <c r="E224" s="22" t="s">
        <v>1267</v>
      </c>
      <c r="F224" s="22" t="s">
        <v>1268</v>
      </c>
      <c r="G224" s="22" t="s">
        <v>42</v>
      </c>
      <c r="H224" s="22"/>
      <c r="I224" s="22" t="s">
        <v>1269</v>
      </c>
      <c r="J224" s="22" t="s">
        <v>56</v>
      </c>
      <c r="K224" s="24"/>
      <c r="L224" s="24"/>
      <c r="M224" s="24"/>
      <c r="N224" s="24"/>
      <c r="O224" s="24"/>
      <c r="P224" s="24" t="s">
        <v>66</v>
      </c>
      <c r="Q224" s="30">
        <v>137</v>
      </c>
      <c r="R224" s="22" t="s">
        <v>1270</v>
      </c>
      <c r="S224" s="22" t="s">
        <v>1271</v>
      </c>
      <c r="T224" s="22"/>
      <c r="U224" s="22"/>
      <c r="V224" s="22" t="s">
        <v>1272</v>
      </c>
      <c r="W224" s="22"/>
      <c r="X224" s="22"/>
      <c r="Y224" s="22"/>
      <c r="Z224" s="25">
        <v>40940</v>
      </c>
      <c r="AA224" s="22"/>
      <c r="AB224" s="22"/>
      <c r="AC224" s="22"/>
      <c r="AD224" s="22"/>
      <c r="AE224" s="22"/>
      <c r="AF224" s="22"/>
      <c r="AG224" s="22" t="s">
        <v>1273</v>
      </c>
      <c r="AH224" s="22" t="s">
        <v>1274</v>
      </c>
      <c r="AI224" s="22"/>
    </row>
    <row r="225" spans="1:35" ht="48" customHeight="1">
      <c r="A225" s="36">
        <v>41116</v>
      </c>
      <c r="B225" s="37" t="s">
        <v>1176</v>
      </c>
      <c r="C225" s="38" t="s">
        <v>1266</v>
      </c>
      <c r="D225" s="37" t="s">
        <v>1275</v>
      </c>
      <c r="E225" s="37" t="s">
        <v>1276</v>
      </c>
      <c r="F225" s="37" t="s">
        <v>1277</v>
      </c>
      <c r="G225" s="37" t="s">
        <v>42</v>
      </c>
      <c r="H225" s="37">
        <v>1</v>
      </c>
      <c r="I225" s="37" t="s">
        <v>1278</v>
      </c>
      <c r="J225" s="37" t="s">
        <v>56</v>
      </c>
      <c r="K225" s="39"/>
      <c r="L225" s="39"/>
      <c r="M225" s="39"/>
      <c r="N225" s="39"/>
      <c r="O225" s="39"/>
      <c r="P225" s="39" t="s">
        <v>135</v>
      </c>
      <c r="Q225" s="37"/>
      <c r="R225" s="37"/>
      <c r="S225" s="37" t="s">
        <v>1279</v>
      </c>
      <c r="T225" s="37" t="s">
        <v>48</v>
      </c>
      <c r="U225" s="37"/>
      <c r="V225" s="37"/>
      <c r="W225" s="37"/>
      <c r="X225" s="37"/>
      <c r="Y225" s="37"/>
      <c r="Z225" s="37"/>
      <c r="AA225" s="37"/>
      <c r="AB225" s="37"/>
      <c r="AC225" s="37"/>
      <c r="AD225" s="37"/>
      <c r="AE225" s="37"/>
      <c r="AF225" s="37"/>
      <c r="AG225" s="37" t="s">
        <v>1280</v>
      </c>
      <c r="AH225" s="37" t="s">
        <v>1281</v>
      </c>
      <c r="AI225" s="37"/>
    </row>
    <row r="226" spans="1:35" ht="60" customHeight="1">
      <c r="A226" s="67"/>
      <c r="B226" s="67" t="s">
        <v>1176</v>
      </c>
      <c r="C226" s="127" t="s">
        <v>1266</v>
      </c>
      <c r="D226" s="67"/>
      <c r="E226" s="67" t="s">
        <v>1282</v>
      </c>
      <c r="F226" s="67"/>
      <c r="G226" s="67" t="s">
        <v>42</v>
      </c>
      <c r="H226" s="22">
        <v>1</v>
      </c>
      <c r="I226" s="67" t="s">
        <v>1283</v>
      </c>
      <c r="J226" s="67" t="s">
        <v>56</v>
      </c>
      <c r="K226" s="128"/>
      <c r="L226" s="128"/>
      <c r="M226" s="128"/>
      <c r="N226" s="128"/>
      <c r="O226" s="128"/>
      <c r="P226" s="128" t="s">
        <v>46</v>
      </c>
      <c r="Q226" s="67"/>
      <c r="R226" s="67"/>
      <c r="S226" s="67"/>
      <c r="T226" s="67"/>
      <c r="U226" s="67"/>
      <c r="V226" s="67"/>
      <c r="W226" s="67"/>
      <c r="X226" s="67"/>
      <c r="Y226" s="67"/>
      <c r="Z226" s="67"/>
      <c r="AA226" s="67"/>
      <c r="AB226" s="67"/>
      <c r="AC226" s="67"/>
      <c r="AD226" s="67"/>
      <c r="AE226" s="67"/>
      <c r="AF226" s="67"/>
      <c r="AG226" s="67"/>
      <c r="AH226" s="67"/>
      <c r="AI226" s="67"/>
    </row>
    <row r="227" spans="1:35" ht="144" customHeight="1">
      <c r="A227" s="21">
        <v>41068</v>
      </c>
      <c r="B227" s="22" t="s">
        <v>1176</v>
      </c>
      <c r="C227" s="23" t="s">
        <v>1266</v>
      </c>
      <c r="E227" s="22" t="s">
        <v>1284</v>
      </c>
      <c r="F227" s="22" t="s">
        <v>1285</v>
      </c>
      <c r="G227" s="22" t="s">
        <v>79</v>
      </c>
      <c r="H227" s="22"/>
      <c r="I227" s="22"/>
      <c r="J227" s="22"/>
      <c r="K227" s="24"/>
      <c r="L227" s="24"/>
      <c r="M227" s="24"/>
      <c r="N227" s="24"/>
      <c r="O227" s="24"/>
      <c r="P227" s="24" t="s">
        <v>66</v>
      </c>
      <c r="Q227" s="30">
        <v>88</v>
      </c>
      <c r="R227" s="22"/>
      <c r="S227" s="22" t="s">
        <v>1270</v>
      </c>
      <c r="T227" s="22" t="s">
        <v>202</v>
      </c>
      <c r="U227" s="22"/>
      <c r="V227" s="22" t="s">
        <v>1286</v>
      </c>
      <c r="W227" s="22"/>
      <c r="X227" s="22"/>
      <c r="Y227" s="22"/>
      <c r="Z227" s="22"/>
      <c r="AA227" s="22"/>
      <c r="AB227" s="22"/>
      <c r="AC227" s="22"/>
      <c r="AD227" s="22" t="s">
        <v>1287</v>
      </c>
      <c r="AE227" s="22"/>
      <c r="AF227" s="22"/>
      <c r="AG227" s="22" t="s">
        <v>1288</v>
      </c>
      <c r="AH227" s="22" t="s">
        <v>1289</v>
      </c>
      <c r="AI227" s="22"/>
    </row>
    <row r="228" spans="1:35" ht="168" customHeight="1">
      <c r="A228" s="21">
        <v>41156</v>
      </c>
      <c r="B228" s="22" t="s">
        <v>1176</v>
      </c>
      <c r="C228" s="23" t="s">
        <v>1266</v>
      </c>
      <c r="D228" s="22"/>
      <c r="E228" s="22" t="s">
        <v>1290</v>
      </c>
      <c r="F228" s="22" t="s">
        <v>1275</v>
      </c>
      <c r="G228" s="22" t="s">
        <v>42</v>
      </c>
      <c r="H228" s="22">
        <v>1</v>
      </c>
      <c r="I228" s="22" t="s">
        <v>1291</v>
      </c>
      <c r="J228" s="22" t="s">
        <v>56</v>
      </c>
      <c r="K228" s="24"/>
      <c r="L228" s="24"/>
      <c r="M228" s="24"/>
      <c r="N228" s="24"/>
      <c r="O228" s="24"/>
      <c r="P228" s="24" t="s">
        <v>135</v>
      </c>
      <c r="Q228" s="30">
        <v>13000</v>
      </c>
      <c r="R228" s="22" t="s">
        <v>136</v>
      </c>
      <c r="S228" s="22"/>
      <c r="T228" s="22" t="s">
        <v>1292</v>
      </c>
      <c r="U228" s="22"/>
      <c r="V228" s="22" t="s">
        <v>1293</v>
      </c>
      <c r="W228" s="22"/>
      <c r="X228" s="22"/>
      <c r="Y228" s="22">
        <v>2012</v>
      </c>
      <c r="Z228" s="22">
        <v>2020</v>
      </c>
      <c r="AA228" s="22"/>
      <c r="AB228" s="22"/>
      <c r="AC228" s="22"/>
      <c r="AD228" s="22" t="s">
        <v>1294</v>
      </c>
      <c r="AE228" s="22" t="s">
        <v>1295</v>
      </c>
      <c r="AF228" s="22"/>
      <c r="AG228" s="22" t="s">
        <v>1296</v>
      </c>
      <c r="AH228" s="22" t="s">
        <v>1297</v>
      </c>
      <c r="AI228" s="22"/>
    </row>
    <row r="229" spans="1:35" ht="84" customHeight="1">
      <c r="A229" s="21">
        <v>40807</v>
      </c>
      <c r="B229" s="22" t="s">
        <v>1176</v>
      </c>
      <c r="C229" s="23" t="s">
        <v>1266</v>
      </c>
      <c r="D229" s="22"/>
      <c r="E229" s="22" t="s">
        <v>1298</v>
      </c>
      <c r="F229" s="22"/>
      <c r="G229" s="22" t="s">
        <v>42</v>
      </c>
      <c r="H229" s="22"/>
      <c r="I229" s="22" t="s">
        <v>43</v>
      </c>
      <c r="J229" s="22" t="s">
        <v>44</v>
      </c>
      <c r="K229" s="44"/>
      <c r="L229" s="44"/>
      <c r="M229" s="44"/>
      <c r="N229" s="44"/>
      <c r="O229" s="44" t="s">
        <v>65</v>
      </c>
      <c r="P229" s="44" t="s">
        <v>135</v>
      </c>
      <c r="Q229" s="30">
        <v>80</v>
      </c>
      <c r="R229" s="22" t="s">
        <v>542</v>
      </c>
      <c r="S229" s="22"/>
      <c r="T229" s="22" t="s">
        <v>58</v>
      </c>
      <c r="U229" s="22"/>
      <c r="V229" s="22"/>
      <c r="W229" s="22"/>
      <c r="X229" s="22"/>
      <c r="Y229" s="22"/>
      <c r="Z229" s="22"/>
      <c r="AA229" s="22"/>
      <c r="AB229" s="22"/>
      <c r="AC229" s="22" t="s">
        <v>1299</v>
      </c>
      <c r="AD229" s="22"/>
      <c r="AE229" s="22"/>
      <c r="AF229" s="22"/>
      <c r="AG229" s="22" t="s">
        <v>1300</v>
      </c>
      <c r="AH229" s="22" t="s">
        <v>51</v>
      </c>
      <c r="AI229" s="22"/>
    </row>
    <row r="230" spans="1:35" ht="48" customHeight="1">
      <c r="A230" s="21">
        <v>40920</v>
      </c>
      <c r="B230" s="22" t="s">
        <v>1176</v>
      </c>
      <c r="C230" s="23" t="s">
        <v>1266</v>
      </c>
      <c r="D230" s="22"/>
      <c r="E230" s="22" t="s">
        <v>1301</v>
      </c>
      <c r="F230" s="22" t="s">
        <v>1302</v>
      </c>
      <c r="G230" s="22"/>
      <c r="H230" s="22">
        <v>1</v>
      </c>
      <c r="I230" s="22"/>
      <c r="J230" s="22" t="s">
        <v>56</v>
      </c>
      <c r="K230" s="24"/>
      <c r="L230" s="24"/>
      <c r="M230" s="24"/>
      <c r="N230" s="24"/>
      <c r="O230" s="24"/>
      <c r="P230" s="24" t="s">
        <v>66</v>
      </c>
      <c r="Q230" s="30">
        <v>190</v>
      </c>
      <c r="R230" s="22"/>
      <c r="S230" s="22" t="s">
        <v>1303</v>
      </c>
      <c r="T230" s="22"/>
      <c r="U230" s="22"/>
      <c r="V230" s="22"/>
      <c r="W230" s="22"/>
      <c r="X230" s="22"/>
      <c r="Y230" s="22"/>
      <c r="Z230" s="22"/>
      <c r="AA230" s="22"/>
      <c r="AB230" s="22"/>
      <c r="AC230" s="22"/>
      <c r="AD230" s="22"/>
      <c r="AE230" s="22"/>
      <c r="AF230" s="22"/>
      <c r="AG230" s="22" t="s">
        <v>1304</v>
      </c>
      <c r="AH230" s="22" t="s">
        <v>1274</v>
      </c>
      <c r="AI230" s="22"/>
    </row>
    <row r="231" spans="1:35" ht="60" customHeight="1">
      <c r="A231" s="21">
        <v>40679</v>
      </c>
      <c r="B231" s="22" t="s">
        <v>1176</v>
      </c>
      <c r="C231" s="23" t="s">
        <v>1266</v>
      </c>
      <c r="D231" s="22"/>
      <c r="E231" s="22" t="s">
        <v>1305</v>
      </c>
      <c r="F231" s="22" t="s">
        <v>1306</v>
      </c>
      <c r="G231" s="22" t="s">
        <v>42</v>
      </c>
      <c r="H231" s="22">
        <v>1</v>
      </c>
      <c r="I231" s="22" t="s">
        <v>301</v>
      </c>
      <c r="J231" s="22" t="s">
        <v>56</v>
      </c>
      <c r="K231" s="24"/>
      <c r="L231" s="24"/>
      <c r="M231" s="24"/>
      <c r="N231" s="24"/>
      <c r="O231" s="24"/>
      <c r="P231" s="24" t="s">
        <v>46</v>
      </c>
      <c r="Q231" s="30">
        <v>71.4</v>
      </c>
      <c r="R231" s="22" t="s">
        <v>58</v>
      </c>
      <c r="S231" s="34" t="s">
        <v>1270</v>
      </c>
      <c r="T231" s="22" t="s">
        <v>58</v>
      </c>
      <c r="U231" s="22"/>
      <c r="V231" s="22"/>
      <c r="W231" s="22"/>
      <c r="X231" s="22"/>
      <c r="Y231" s="22"/>
      <c r="Z231" s="22"/>
      <c r="AA231" s="22"/>
      <c r="AB231" s="22"/>
      <c r="AC231" s="22"/>
      <c r="AD231" s="22"/>
      <c r="AE231" s="22"/>
      <c r="AF231" s="22"/>
      <c r="AG231" s="34"/>
      <c r="AH231" s="22" t="s">
        <v>1307</v>
      </c>
      <c r="AI231" s="22"/>
    </row>
    <row r="232" spans="1:35" ht="60" customHeight="1">
      <c r="A232" s="21">
        <v>40920</v>
      </c>
      <c r="B232" s="22" t="s">
        <v>1176</v>
      </c>
      <c r="C232" s="23" t="s">
        <v>1266</v>
      </c>
      <c r="D232" s="22"/>
      <c r="E232" s="22" t="s">
        <v>1308</v>
      </c>
      <c r="F232" s="22" t="s">
        <v>1309</v>
      </c>
      <c r="G232" s="22"/>
      <c r="H232" s="22">
        <v>1</v>
      </c>
      <c r="I232" s="22"/>
      <c r="J232" s="22" t="s">
        <v>56</v>
      </c>
      <c r="K232" s="24"/>
      <c r="L232" s="24"/>
      <c r="M232" s="24"/>
      <c r="N232" s="24"/>
      <c r="O232" s="24" t="s">
        <v>45</v>
      </c>
      <c r="P232" s="24" t="s">
        <v>135</v>
      </c>
      <c r="Q232" s="30">
        <v>120</v>
      </c>
      <c r="R232" s="22"/>
      <c r="S232" s="22" t="s">
        <v>1310</v>
      </c>
      <c r="T232" s="22"/>
      <c r="U232" s="22"/>
      <c r="V232" s="22"/>
      <c r="W232" s="22"/>
      <c r="X232" s="22"/>
      <c r="Y232" s="22"/>
      <c r="Z232" s="22"/>
      <c r="AA232" s="22"/>
      <c r="AB232" s="22"/>
      <c r="AC232" s="22"/>
      <c r="AD232" s="22"/>
      <c r="AE232" s="22"/>
      <c r="AF232" s="22"/>
      <c r="AG232" s="22" t="s">
        <v>1311</v>
      </c>
      <c r="AH232" s="22"/>
      <c r="AI232" s="22"/>
    </row>
    <row r="233" spans="1:35" ht="132" customHeight="1">
      <c r="A233" s="21">
        <v>41067</v>
      </c>
      <c r="B233" s="22" t="s">
        <v>1176</v>
      </c>
      <c r="C233" s="23" t="s">
        <v>1266</v>
      </c>
      <c r="D233" s="22"/>
      <c r="E233" s="22" t="s">
        <v>1312</v>
      </c>
      <c r="F233" s="22"/>
      <c r="G233" s="22" t="s">
        <v>42</v>
      </c>
      <c r="H233" s="22">
        <v>1</v>
      </c>
      <c r="I233" s="22" t="s">
        <v>1313</v>
      </c>
      <c r="J233" s="22" t="s">
        <v>56</v>
      </c>
      <c r="K233" s="24"/>
      <c r="L233" s="24"/>
      <c r="M233" s="24"/>
      <c r="N233" s="24"/>
      <c r="O233" s="24"/>
      <c r="P233" s="24" t="s">
        <v>66</v>
      </c>
      <c r="Q233" s="133">
        <v>530</v>
      </c>
      <c r="R233" s="22"/>
      <c r="S233" s="22"/>
      <c r="T233" s="22"/>
      <c r="U233" s="22"/>
      <c r="V233" s="22"/>
      <c r="W233" s="22"/>
      <c r="X233" s="22"/>
      <c r="Y233" s="22">
        <v>2005</v>
      </c>
      <c r="Z233" s="22"/>
      <c r="AA233" s="22"/>
      <c r="AB233" s="22"/>
      <c r="AC233" s="22"/>
      <c r="AD233" s="22"/>
      <c r="AE233" s="22"/>
      <c r="AF233" s="22"/>
      <c r="AG233" s="22" t="s">
        <v>1314</v>
      </c>
      <c r="AH233" s="22" t="s">
        <v>1315</v>
      </c>
      <c r="AI233" s="22"/>
    </row>
    <row r="234" spans="1:35" ht="156" customHeight="1">
      <c r="A234" s="21">
        <v>40760</v>
      </c>
      <c r="B234" s="22" t="s">
        <v>1176</v>
      </c>
      <c r="C234" s="23" t="s">
        <v>1266</v>
      </c>
      <c r="D234" s="22"/>
      <c r="E234" s="22" t="s">
        <v>1316</v>
      </c>
      <c r="F234" s="22" t="s">
        <v>1317</v>
      </c>
      <c r="G234" s="22" t="s">
        <v>42</v>
      </c>
      <c r="H234" s="22"/>
      <c r="I234" s="22" t="s">
        <v>1318</v>
      </c>
      <c r="J234" s="22" t="s">
        <v>44</v>
      </c>
      <c r="K234" s="24"/>
      <c r="L234" s="24"/>
      <c r="M234" s="24"/>
      <c r="N234" s="24"/>
      <c r="O234" s="24"/>
      <c r="P234" s="24" t="s">
        <v>66</v>
      </c>
      <c r="Q234" s="30">
        <v>190</v>
      </c>
      <c r="R234" s="22" t="s">
        <v>58</v>
      </c>
      <c r="S234" s="22" t="s">
        <v>1319</v>
      </c>
      <c r="T234" s="22" t="s">
        <v>58</v>
      </c>
      <c r="U234" s="22">
        <v>7</v>
      </c>
      <c r="V234" s="22" t="s">
        <v>1320</v>
      </c>
      <c r="W234" s="22"/>
      <c r="X234" s="22"/>
      <c r="Y234" s="22"/>
      <c r="Z234" s="25">
        <v>40817</v>
      </c>
      <c r="AA234" s="22"/>
      <c r="AB234" s="22"/>
      <c r="AC234" s="22"/>
      <c r="AD234" s="22" t="s">
        <v>1321</v>
      </c>
      <c r="AE234" s="22"/>
      <c r="AF234" s="22"/>
      <c r="AG234" s="22" t="s">
        <v>1322</v>
      </c>
      <c r="AH234" s="34" t="s">
        <v>1323</v>
      </c>
      <c r="AI234" s="22"/>
    </row>
    <row r="235" spans="1:35" s="31" customFormat="1" ht="84" customHeight="1">
      <c r="A235" s="21">
        <v>40679</v>
      </c>
      <c r="B235" s="22" t="s">
        <v>1176</v>
      </c>
      <c r="C235" s="23" t="s">
        <v>1266</v>
      </c>
      <c r="D235" s="22"/>
      <c r="E235" s="22" t="s">
        <v>1324</v>
      </c>
      <c r="F235" s="22" t="s">
        <v>1275</v>
      </c>
      <c r="G235" s="22" t="s">
        <v>145</v>
      </c>
      <c r="H235" s="22">
        <v>1</v>
      </c>
      <c r="I235" s="22" t="s">
        <v>1325</v>
      </c>
      <c r="J235" s="22" t="s">
        <v>56</v>
      </c>
      <c r="K235" s="24"/>
      <c r="L235" s="24"/>
      <c r="M235" s="24"/>
      <c r="N235" s="24"/>
      <c r="O235" s="24" t="s">
        <v>57</v>
      </c>
      <c r="P235" s="24" t="s">
        <v>46</v>
      </c>
      <c r="Q235" s="30">
        <v>128</v>
      </c>
      <c r="R235" s="22" t="s">
        <v>1270</v>
      </c>
      <c r="S235" s="22"/>
      <c r="T235" s="22" t="s">
        <v>57</v>
      </c>
      <c r="U235" s="22"/>
      <c r="V235" s="22" t="s">
        <v>1326</v>
      </c>
      <c r="W235" s="22"/>
      <c r="X235" s="22"/>
      <c r="Y235" s="22">
        <v>2006</v>
      </c>
      <c r="Z235" s="22">
        <v>2010</v>
      </c>
      <c r="AA235" s="22"/>
      <c r="AB235" s="22"/>
      <c r="AC235" s="22"/>
      <c r="AD235" s="22" t="s">
        <v>1327</v>
      </c>
      <c r="AE235" s="22"/>
      <c r="AF235" s="22"/>
      <c r="AG235" s="22" t="s">
        <v>1328</v>
      </c>
      <c r="AH235" s="34" t="s">
        <v>1329</v>
      </c>
      <c r="AI235" s="22"/>
    </row>
    <row r="236" spans="1:35" ht="36" customHeight="1">
      <c r="A236" s="21">
        <v>40737</v>
      </c>
      <c r="B236" s="22" t="s">
        <v>1176</v>
      </c>
      <c r="C236" s="23" t="s">
        <v>1266</v>
      </c>
      <c r="D236" s="22"/>
      <c r="E236" s="22" t="s">
        <v>1330</v>
      </c>
      <c r="F236" s="22"/>
      <c r="G236" s="22" t="s">
        <v>42</v>
      </c>
      <c r="H236" s="22"/>
      <c r="I236" s="22" t="s">
        <v>1331</v>
      </c>
      <c r="J236" s="22" t="s">
        <v>56</v>
      </c>
      <c r="K236" s="24"/>
      <c r="L236" s="24"/>
      <c r="M236" s="24"/>
      <c r="N236" s="24"/>
      <c r="O236" s="24"/>
      <c r="P236" s="24" t="s">
        <v>135</v>
      </c>
      <c r="Q236" s="30">
        <v>163</v>
      </c>
      <c r="R236" s="22" t="s">
        <v>1332</v>
      </c>
      <c r="S236" s="22"/>
      <c r="T236" s="22"/>
      <c r="U236" s="22"/>
      <c r="V236" s="22" t="s">
        <v>1271</v>
      </c>
      <c r="W236" s="22"/>
      <c r="X236" s="22"/>
      <c r="Y236" s="22">
        <v>2005</v>
      </c>
      <c r="Z236" s="22">
        <v>2016</v>
      </c>
      <c r="AA236" s="22"/>
      <c r="AB236" s="22"/>
      <c r="AC236" s="22"/>
      <c r="AD236" s="22"/>
      <c r="AE236" s="22"/>
      <c r="AF236" s="22"/>
      <c r="AG236" s="22" t="s">
        <v>1333</v>
      </c>
      <c r="AH236" s="22" t="s">
        <v>1334</v>
      </c>
      <c r="AI236" s="22"/>
    </row>
    <row r="237" spans="1:35" ht="24" customHeight="1">
      <c r="A237" s="134">
        <v>40737</v>
      </c>
      <c r="B237" s="22" t="s">
        <v>1176</v>
      </c>
      <c r="C237" s="23" t="s">
        <v>1266</v>
      </c>
      <c r="D237" s="22"/>
      <c r="E237" s="22" t="s">
        <v>1335</v>
      </c>
      <c r="F237" s="22" t="s">
        <v>1336</v>
      </c>
      <c r="G237" s="22" t="s">
        <v>42</v>
      </c>
      <c r="H237" s="22"/>
      <c r="I237" s="22" t="s">
        <v>1337</v>
      </c>
      <c r="J237" s="22" t="s">
        <v>56</v>
      </c>
      <c r="K237" s="34"/>
      <c r="L237" s="34"/>
      <c r="M237" s="34"/>
      <c r="N237" s="34"/>
      <c r="O237" s="34"/>
      <c r="P237" s="34" t="s">
        <v>46</v>
      </c>
      <c r="Q237" s="30">
        <v>97</v>
      </c>
      <c r="R237" s="22" t="s">
        <v>1338</v>
      </c>
      <c r="S237" s="22" t="s">
        <v>1339</v>
      </c>
      <c r="T237" s="22" t="s">
        <v>58</v>
      </c>
      <c r="U237" s="22"/>
      <c r="V237" s="22" t="s">
        <v>1271</v>
      </c>
      <c r="W237" s="22"/>
      <c r="X237" s="22"/>
      <c r="Y237" s="22"/>
      <c r="Z237" s="25">
        <v>40575</v>
      </c>
      <c r="AA237" s="22"/>
      <c r="AB237" s="22" t="s">
        <v>1340</v>
      </c>
      <c r="AC237" s="22"/>
      <c r="AD237" s="22"/>
      <c r="AE237" s="22"/>
      <c r="AF237" s="22"/>
      <c r="AG237" s="22" t="s">
        <v>1341</v>
      </c>
      <c r="AH237" s="22" t="s">
        <v>1342</v>
      </c>
      <c r="AI237" s="34"/>
    </row>
    <row r="238" spans="1:35" ht="96" customHeight="1">
      <c r="A238" s="36">
        <v>41036</v>
      </c>
      <c r="B238" s="37" t="s">
        <v>1176</v>
      </c>
      <c r="C238" s="38" t="s">
        <v>1266</v>
      </c>
      <c r="D238" s="37"/>
      <c r="E238" s="37" t="s">
        <v>1343</v>
      </c>
      <c r="F238" s="37"/>
      <c r="G238" s="37" t="s">
        <v>42</v>
      </c>
      <c r="H238" s="37"/>
      <c r="I238" s="37" t="s">
        <v>1344</v>
      </c>
      <c r="J238" s="37" t="s">
        <v>56</v>
      </c>
      <c r="K238" s="39"/>
      <c r="L238" s="39"/>
      <c r="M238" s="39"/>
      <c r="N238" s="39"/>
      <c r="O238" s="39" t="s">
        <v>65</v>
      </c>
      <c r="P238" s="45" t="s">
        <v>135</v>
      </c>
      <c r="Q238" s="42">
        <v>2200</v>
      </c>
      <c r="R238" s="37"/>
      <c r="S238" s="37"/>
      <c r="T238" s="37" t="s">
        <v>48</v>
      </c>
      <c r="U238" s="37"/>
      <c r="V238" s="37"/>
      <c r="W238" s="37"/>
      <c r="X238" s="37"/>
      <c r="Y238" s="37">
        <v>2012</v>
      </c>
      <c r="Z238" s="37"/>
      <c r="AA238" s="37"/>
      <c r="AB238" s="37"/>
      <c r="AC238" s="37"/>
      <c r="AD238" s="37"/>
      <c r="AE238" s="37"/>
      <c r="AF238" s="37"/>
      <c r="AG238" s="37" t="s">
        <v>1345</v>
      </c>
      <c r="AH238" s="37" t="s">
        <v>1346</v>
      </c>
      <c r="AI238" s="37"/>
    </row>
    <row r="239" spans="1:35" ht="72" customHeight="1">
      <c r="A239" s="105">
        <v>41036</v>
      </c>
      <c r="B239" s="67" t="s">
        <v>1176</v>
      </c>
      <c r="C239" s="127" t="s">
        <v>1266</v>
      </c>
      <c r="D239" s="67" t="s">
        <v>1347</v>
      </c>
      <c r="E239" s="67" t="s">
        <v>1348</v>
      </c>
      <c r="F239" s="67"/>
      <c r="G239" s="67" t="s">
        <v>42</v>
      </c>
      <c r="H239" s="67"/>
      <c r="I239" s="67" t="s">
        <v>1349</v>
      </c>
      <c r="J239" s="67" t="s">
        <v>56</v>
      </c>
      <c r="K239" s="128"/>
      <c r="L239" s="128"/>
      <c r="M239" s="128"/>
      <c r="N239" s="128"/>
      <c r="O239" s="128" t="s">
        <v>65</v>
      </c>
      <c r="P239" s="128" t="s">
        <v>135</v>
      </c>
      <c r="Q239" s="135">
        <v>1200</v>
      </c>
      <c r="R239" s="67"/>
      <c r="S239" s="67" t="s">
        <v>1350</v>
      </c>
      <c r="T239" s="67" t="s">
        <v>48</v>
      </c>
      <c r="U239" s="67"/>
      <c r="V239" s="67"/>
      <c r="W239" s="67" t="s">
        <v>57</v>
      </c>
      <c r="X239" s="67"/>
      <c r="Y239" s="67"/>
      <c r="Z239" s="67"/>
      <c r="AA239" s="67"/>
      <c r="AB239" s="67" t="s">
        <v>1351</v>
      </c>
      <c r="AC239" s="67"/>
      <c r="AD239" s="67"/>
      <c r="AE239" s="67"/>
      <c r="AG239" s="67" t="s">
        <v>1352</v>
      </c>
      <c r="AH239" s="67" t="s">
        <v>51</v>
      </c>
      <c r="AI239" s="67"/>
    </row>
    <row r="240" spans="1:35" ht="48" customHeight="1">
      <c r="A240" s="21">
        <v>41036</v>
      </c>
      <c r="B240" s="22" t="s">
        <v>1176</v>
      </c>
      <c r="C240" s="23" t="s">
        <v>1266</v>
      </c>
      <c r="D240" s="22"/>
      <c r="E240" s="22" t="s">
        <v>1353</v>
      </c>
      <c r="F240" s="22"/>
      <c r="G240" s="22" t="s">
        <v>42</v>
      </c>
      <c r="H240" s="22">
        <v>1</v>
      </c>
      <c r="I240" s="22" t="s">
        <v>1354</v>
      </c>
      <c r="J240" s="22" t="s">
        <v>44</v>
      </c>
      <c r="K240" s="24"/>
      <c r="L240" s="24"/>
      <c r="M240" s="24"/>
      <c r="N240" s="24"/>
      <c r="O240" s="24" t="s">
        <v>65</v>
      </c>
      <c r="P240" s="24" t="s">
        <v>46</v>
      </c>
      <c r="Q240" s="30">
        <v>37.31</v>
      </c>
      <c r="R240" s="22"/>
      <c r="S240" s="22" t="s">
        <v>1355</v>
      </c>
      <c r="T240" s="22" t="s">
        <v>523</v>
      </c>
      <c r="U240" s="22"/>
      <c r="V240" s="22"/>
      <c r="W240" s="22"/>
      <c r="X240" s="22"/>
      <c r="Y240" s="22"/>
      <c r="Z240" s="25">
        <v>40299</v>
      </c>
      <c r="AA240" s="22"/>
      <c r="AB240" s="22"/>
      <c r="AC240" s="22"/>
      <c r="AD240" s="22"/>
      <c r="AE240" s="22"/>
      <c r="AF240" s="22"/>
      <c r="AG240" s="22" t="s">
        <v>1356</v>
      </c>
      <c r="AH240" s="22" t="s">
        <v>51</v>
      </c>
      <c r="AI240" s="22"/>
    </row>
    <row r="241" spans="1:35" ht="48" customHeight="1">
      <c r="A241" s="36">
        <v>40920</v>
      </c>
      <c r="B241" s="37" t="s">
        <v>1176</v>
      </c>
      <c r="C241" s="38" t="s">
        <v>1266</v>
      </c>
      <c r="D241" s="37"/>
      <c r="E241" s="37" t="s">
        <v>1357</v>
      </c>
      <c r="F241" s="37" t="s">
        <v>1358</v>
      </c>
      <c r="G241" s="37"/>
      <c r="H241" s="37">
        <v>1</v>
      </c>
      <c r="I241" s="37"/>
      <c r="J241" s="37" t="s">
        <v>56</v>
      </c>
      <c r="K241" s="39">
        <v>120</v>
      </c>
      <c r="L241" s="39"/>
      <c r="M241" s="39"/>
      <c r="N241" s="39"/>
      <c r="O241" s="39" t="s">
        <v>65</v>
      </c>
      <c r="P241" s="45" t="s">
        <v>46</v>
      </c>
      <c r="Q241" s="40">
        <v>240</v>
      </c>
      <c r="R241" s="37" t="s">
        <v>1359</v>
      </c>
      <c r="S241" s="37"/>
      <c r="T241" s="37" t="s">
        <v>523</v>
      </c>
      <c r="U241" s="37"/>
      <c r="V241" s="37"/>
      <c r="W241" s="37"/>
      <c r="X241" s="37"/>
      <c r="Y241" s="37"/>
      <c r="Z241" s="46">
        <v>40787</v>
      </c>
      <c r="AA241" s="37"/>
      <c r="AB241" s="37"/>
      <c r="AC241" s="37"/>
      <c r="AD241" s="37"/>
      <c r="AE241" s="37"/>
      <c r="AF241" s="37"/>
      <c r="AG241" s="37" t="s">
        <v>1360</v>
      </c>
      <c r="AH241" s="37" t="s">
        <v>51</v>
      </c>
      <c r="AI241" s="37"/>
    </row>
    <row r="242" spans="1:35" ht="24" customHeight="1">
      <c r="A242" s="36">
        <v>41152</v>
      </c>
      <c r="B242" s="37" t="s">
        <v>1176</v>
      </c>
      <c r="C242" s="38" t="s">
        <v>1266</v>
      </c>
      <c r="D242" s="37" t="s">
        <v>1361</v>
      </c>
      <c r="E242" s="37" t="s">
        <v>1362</v>
      </c>
      <c r="F242" s="37" t="s">
        <v>1363</v>
      </c>
      <c r="G242" s="37" t="s">
        <v>1364</v>
      </c>
      <c r="H242" s="37">
        <v>1</v>
      </c>
      <c r="I242" s="37" t="s">
        <v>1365</v>
      </c>
      <c r="J242" s="37" t="s">
        <v>56</v>
      </c>
      <c r="K242" s="39"/>
      <c r="L242" s="39"/>
      <c r="M242" s="39"/>
      <c r="N242" s="39"/>
      <c r="O242" s="39" t="s">
        <v>65</v>
      </c>
      <c r="P242" s="45" t="s">
        <v>66</v>
      </c>
      <c r="Q242" s="40">
        <v>5860</v>
      </c>
      <c r="R242" s="37" t="s">
        <v>1366</v>
      </c>
      <c r="S242" s="37" t="s">
        <v>1367</v>
      </c>
      <c r="T242" s="37" t="s">
        <v>48</v>
      </c>
      <c r="U242" s="37"/>
      <c r="V242" s="37" t="s">
        <v>178</v>
      </c>
      <c r="W242" s="37" t="s">
        <v>1368</v>
      </c>
      <c r="X242" s="37"/>
      <c r="Y242" s="37"/>
      <c r="Z242" s="22">
        <v>2015</v>
      </c>
      <c r="AA242" s="37"/>
      <c r="AB242" s="37" t="s">
        <v>1369</v>
      </c>
      <c r="AC242" s="37" t="s">
        <v>1370</v>
      </c>
      <c r="AD242" s="37" t="s">
        <v>1371</v>
      </c>
      <c r="AE242" s="37" t="s">
        <v>1372</v>
      </c>
      <c r="AF242" s="37"/>
      <c r="AG242" s="37" t="s">
        <v>1373</v>
      </c>
      <c r="AH242" s="37" t="s">
        <v>1374</v>
      </c>
      <c r="AI242" s="37"/>
    </row>
    <row r="243" spans="1:35" ht="108" customHeight="1">
      <c r="A243" s="36">
        <v>41150</v>
      </c>
      <c r="B243" s="37" t="s">
        <v>1176</v>
      </c>
      <c r="C243" s="38" t="s">
        <v>1266</v>
      </c>
      <c r="D243" s="37" t="s">
        <v>1375</v>
      </c>
      <c r="E243" s="37" t="s">
        <v>1376</v>
      </c>
      <c r="F243" s="37" t="s">
        <v>1377</v>
      </c>
      <c r="G243" s="37" t="s">
        <v>42</v>
      </c>
      <c r="H243" s="37">
        <v>1</v>
      </c>
      <c r="I243" s="37" t="s">
        <v>1378</v>
      </c>
      <c r="J243" s="37" t="s">
        <v>44</v>
      </c>
      <c r="K243" s="39"/>
      <c r="L243" s="39"/>
      <c r="M243" s="39"/>
      <c r="N243" s="39"/>
      <c r="O243" s="39" t="s">
        <v>65</v>
      </c>
      <c r="P243" s="45" t="s">
        <v>135</v>
      </c>
      <c r="Q243" s="40"/>
      <c r="R243" s="37"/>
      <c r="S243" s="37" t="s">
        <v>58</v>
      </c>
      <c r="T243" s="37"/>
      <c r="U243" s="37"/>
      <c r="V243" s="37"/>
      <c r="W243" s="37"/>
      <c r="X243" s="37"/>
      <c r="Y243" s="37"/>
      <c r="Z243" s="22">
        <v>2017</v>
      </c>
      <c r="AA243" s="37"/>
      <c r="AB243" s="31"/>
      <c r="AC243" s="37"/>
      <c r="AD243" s="37"/>
      <c r="AE243" s="37"/>
      <c r="AF243" s="37"/>
      <c r="AG243" s="31"/>
      <c r="AH243" s="37" t="s">
        <v>1379</v>
      </c>
      <c r="AI243" s="37"/>
    </row>
    <row r="244" spans="1:35" s="31" customFormat="1" ht="60" customHeight="1">
      <c r="A244" s="21">
        <v>40679</v>
      </c>
      <c r="B244" s="22" t="s">
        <v>1176</v>
      </c>
      <c r="C244" s="23" t="s">
        <v>1266</v>
      </c>
      <c r="D244" s="22"/>
      <c r="E244" s="22" t="s">
        <v>1380</v>
      </c>
      <c r="F244" s="22"/>
      <c r="G244" s="22" t="s">
        <v>42</v>
      </c>
      <c r="H244" s="22"/>
      <c r="I244" s="22" t="s">
        <v>1381</v>
      </c>
      <c r="J244" s="22" t="s">
        <v>44</v>
      </c>
      <c r="K244" s="24">
        <v>39</v>
      </c>
      <c r="L244" s="24"/>
      <c r="M244" s="24"/>
      <c r="N244" s="24"/>
      <c r="O244" s="24"/>
      <c r="P244" s="24" t="s">
        <v>46</v>
      </c>
      <c r="Q244" s="30">
        <v>52</v>
      </c>
      <c r="R244" s="22"/>
      <c r="S244" s="22" t="s">
        <v>1382</v>
      </c>
      <c r="T244" s="22"/>
      <c r="U244" s="22"/>
      <c r="V244" s="22"/>
      <c r="W244" s="22"/>
      <c r="X244" s="22"/>
      <c r="Y244" s="22"/>
      <c r="Z244" s="25">
        <v>40848</v>
      </c>
      <c r="AA244" s="22"/>
      <c r="AB244" s="22"/>
      <c r="AC244" s="22"/>
      <c r="AD244" s="22"/>
      <c r="AE244" s="22"/>
      <c r="AF244" s="22"/>
      <c r="AG244" s="22" t="s">
        <v>1383</v>
      </c>
      <c r="AH244" s="22" t="s">
        <v>1274</v>
      </c>
      <c r="AI244" s="22"/>
    </row>
    <row r="245" spans="1:35" s="31" customFormat="1" ht="336" customHeight="1">
      <c r="A245" s="21">
        <v>40920</v>
      </c>
      <c r="B245" s="22" t="s">
        <v>154</v>
      </c>
      <c r="C245" s="23" t="s">
        <v>1384</v>
      </c>
      <c r="D245" s="22"/>
      <c r="E245" s="22" t="s">
        <v>1385</v>
      </c>
      <c r="F245" s="22" t="s">
        <v>1386</v>
      </c>
      <c r="G245" s="22" t="s">
        <v>42</v>
      </c>
      <c r="H245" s="22">
        <v>1</v>
      </c>
      <c r="I245" s="22" t="s">
        <v>1387</v>
      </c>
      <c r="J245" s="22" t="s">
        <v>44</v>
      </c>
      <c r="K245" s="24"/>
      <c r="L245" s="24"/>
      <c r="M245" s="24"/>
      <c r="N245" s="24"/>
      <c r="O245" s="24" t="s">
        <v>57</v>
      </c>
      <c r="P245" s="24" t="s">
        <v>46</v>
      </c>
      <c r="Q245" s="30">
        <v>7.4642</v>
      </c>
      <c r="R245" s="22"/>
      <c r="S245" s="22"/>
      <c r="T245" s="22" t="s">
        <v>100</v>
      </c>
      <c r="U245" s="22">
        <v>1</v>
      </c>
      <c r="V245" s="22" t="s">
        <v>202</v>
      </c>
      <c r="W245" s="22"/>
      <c r="X245" s="22"/>
      <c r="Y245" s="25">
        <v>39630</v>
      </c>
      <c r="Z245" s="25">
        <v>40360</v>
      </c>
      <c r="AA245" s="22"/>
      <c r="AB245" s="22"/>
      <c r="AC245" s="22" t="s">
        <v>644</v>
      </c>
      <c r="AD245" s="22" t="s">
        <v>1388</v>
      </c>
      <c r="AE245" s="22"/>
      <c r="AF245" s="22"/>
      <c r="AG245" s="22"/>
      <c r="AH245" s="22" t="s">
        <v>1389</v>
      </c>
      <c r="AI245" s="22"/>
    </row>
    <row r="246" spans="1:35" s="83" customFormat="1" ht="132" customHeight="1">
      <c r="A246" s="105">
        <v>41128</v>
      </c>
      <c r="B246" s="67" t="s">
        <v>103</v>
      </c>
      <c r="C246" s="127" t="s">
        <v>1390</v>
      </c>
      <c r="D246" s="67" t="s">
        <v>1391</v>
      </c>
      <c r="E246" s="67" t="s">
        <v>1392</v>
      </c>
      <c r="F246" s="67"/>
      <c r="G246" s="67" t="s">
        <v>42</v>
      </c>
      <c r="H246" s="67"/>
      <c r="I246" s="67">
        <v>750</v>
      </c>
      <c r="J246" s="67"/>
      <c r="K246" s="136"/>
      <c r="L246" s="136"/>
      <c r="M246" s="136"/>
      <c r="N246" s="136"/>
      <c r="O246" s="136"/>
      <c r="P246" s="136"/>
      <c r="Q246" s="130">
        <v>1600</v>
      </c>
      <c r="R246" s="67"/>
      <c r="S246" s="67" t="s">
        <v>1393</v>
      </c>
      <c r="T246" s="26" t="s">
        <v>1394</v>
      </c>
      <c r="U246" s="67"/>
      <c r="V246" s="67"/>
      <c r="W246" s="67"/>
      <c r="X246" s="67"/>
      <c r="Y246" s="67"/>
      <c r="Z246" s="67">
        <v>2020</v>
      </c>
      <c r="AA246" s="67"/>
      <c r="AB246" s="67" t="s">
        <v>1395</v>
      </c>
      <c r="AC246" s="67"/>
      <c r="AD246" s="67"/>
      <c r="AE246" s="67"/>
      <c r="AF246" s="67"/>
      <c r="AG246" s="67" t="s">
        <v>1396</v>
      </c>
      <c r="AH246" s="67" t="s">
        <v>51</v>
      </c>
      <c r="AI246" s="67"/>
    </row>
    <row r="247" spans="1:35" s="83" customFormat="1" ht="15" customHeight="1">
      <c r="A247" s="36">
        <v>41029</v>
      </c>
      <c r="B247" s="37" t="s">
        <v>154</v>
      </c>
      <c r="C247" s="38" t="s">
        <v>1397</v>
      </c>
      <c r="D247" s="37"/>
      <c r="E247" s="37" t="s">
        <v>1398</v>
      </c>
      <c r="F247" s="37"/>
      <c r="G247" s="37" t="s">
        <v>79</v>
      </c>
      <c r="H247" s="37"/>
      <c r="I247" s="37"/>
      <c r="J247" s="37"/>
      <c r="K247" s="39"/>
      <c r="L247" s="39"/>
      <c r="M247" s="39"/>
      <c r="N247" s="39"/>
      <c r="O247" s="39"/>
      <c r="P247" s="39" t="s">
        <v>66</v>
      </c>
      <c r="Q247" s="40" t="s">
        <v>57</v>
      </c>
      <c r="R247" s="37" t="s">
        <v>1399</v>
      </c>
      <c r="S247" s="37"/>
      <c r="T247" s="37" t="s">
        <v>1400</v>
      </c>
      <c r="U247" s="37"/>
      <c r="V247" s="37"/>
      <c r="W247" s="37"/>
      <c r="X247" s="37"/>
      <c r="Y247" s="37"/>
      <c r="Z247" s="37"/>
      <c r="AA247" s="37"/>
      <c r="AB247" s="37"/>
      <c r="AC247" s="37"/>
      <c r="AD247" s="37" t="s">
        <v>1401</v>
      </c>
      <c r="AE247" s="37"/>
      <c r="AF247" s="37"/>
      <c r="AG247" s="37" t="s">
        <v>1402</v>
      </c>
      <c r="AH247" s="58" t="s">
        <v>1403</v>
      </c>
      <c r="AI247" s="37" t="s">
        <v>1404</v>
      </c>
    </row>
    <row r="248" spans="1:35" ht="84" customHeight="1">
      <c r="A248" s="21">
        <v>40679</v>
      </c>
      <c r="B248" s="22" t="s">
        <v>154</v>
      </c>
      <c r="C248" s="23" t="s">
        <v>1397</v>
      </c>
      <c r="D248" s="22"/>
      <c r="E248" s="22" t="s">
        <v>1405</v>
      </c>
      <c r="F248" s="22"/>
      <c r="G248" s="22" t="s">
        <v>1406</v>
      </c>
      <c r="H248" s="22">
        <v>1</v>
      </c>
      <c r="I248" s="22"/>
      <c r="J248" s="22"/>
      <c r="K248" s="24"/>
      <c r="L248" s="24"/>
      <c r="M248" s="24"/>
      <c r="N248" s="24"/>
      <c r="O248" s="24"/>
      <c r="P248" s="24" t="s">
        <v>135</v>
      </c>
      <c r="Q248" s="30">
        <v>510.786</v>
      </c>
      <c r="R248" s="22"/>
      <c r="S248" s="22" t="s">
        <v>1407</v>
      </c>
      <c r="T248" s="22" t="s">
        <v>58</v>
      </c>
      <c r="U248" s="22"/>
      <c r="V248" s="22"/>
      <c r="W248" s="22"/>
      <c r="X248" s="22"/>
      <c r="Y248" s="22"/>
      <c r="Z248" s="22"/>
      <c r="AA248" s="22"/>
      <c r="AB248" s="22" t="s">
        <v>1408</v>
      </c>
      <c r="AC248" s="22"/>
      <c r="AD248" s="22"/>
      <c r="AE248" s="22"/>
      <c r="AF248" s="22"/>
      <c r="AG248" s="22" t="s">
        <v>1409</v>
      </c>
      <c r="AH248" s="22" t="s">
        <v>1410</v>
      </c>
      <c r="AI248" s="22"/>
    </row>
    <row r="249" spans="1:35" s="137" customFormat="1" ht="60" customHeight="1">
      <c r="A249" s="21">
        <v>40760</v>
      </c>
      <c r="B249" s="22" t="s">
        <v>154</v>
      </c>
      <c r="C249" s="23" t="s">
        <v>1397</v>
      </c>
      <c r="D249" s="22"/>
      <c r="E249" s="22" t="s">
        <v>1411</v>
      </c>
      <c r="F249" s="22" t="s">
        <v>1412</v>
      </c>
      <c r="G249" s="22" t="s">
        <v>79</v>
      </c>
      <c r="H249" s="22"/>
      <c r="I249" s="22"/>
      <c r="J249" s="22"/>
      <c r="K249" s="24"/>
      <c r="L249" s="24"/>
      <c r="M249" s="24"/>
      <c r="N249" s="24"/>
      <c r="O249" s="24"/>
      <c r="P249" s="24" t="s">
        <v>46</v>
      </c>
      <c r="Q249" s="22"/>
      <c r="R249" s="22"/>
      <c r="S249" s="22"/>
      <c r="T249" s="22"/>
      <c r="U249" s="22"/>
      <c r="V249" s="22" t="s">
        <v>1413</v>
      </c>
      <c r="W249" s="22"/>
      <c r="X249" s="22"/>
      <c r="Y249" s="22"/>
      <c r="Z249" s="22">
        <v>1987</v>
      </c>
      <c r="AA249" s="22"/>
      <c r="AB249" s="22"/>
      <c r="AC249" s="22"/>
      <c r="AD249" s="22"/>
      <c r="AE249" s="22"/>
      <c r="AF249" s="22"/>
      <c r="AG249" s="22"/>
      <c r="AH249" s="22"/>
      <c r="AI249" s="22"/>
    </row>
    <row r="250" spans="1:35" ht="60" customHeight="1">
      <c r="A250" s="72">
        <v>40920</v>
      </c>
      <c r="B250" s="75" t="s">
        <v>154</v>
      </c>
      <c r="C250" s="74" t="s">
        <v>1397</v>
      </c>
      <c r="D250" s="75"/>
      <c r="E250" s="75" t="s">
        <v>1414</v>
      </c>
      <c r="F250" s="75" t="s">
        <v>1415</v>
      </c>
      <c r="G250" s="75" t="s">
        <v>42</v>
      </c>
      <c r="H250" s="75">
        <v>1</v>
      </c>
      <c r="I250" s="75"/>
      <c r="J250" s="75" t="s">
        <v>56</v>
      </c>
      <c r="K250" s="76">
        <v>103</v>
      </c>
      <c r="L250" s="76"/>
      <c r="M250" s="76"/>
      <c r="N250" s="76"/>
      <c r="O250" s="76" t="s">
        <v>45</v>
      </c>
      <c r="P250" s="76" t="s">
        <v>135</v>
      </c>
      <c r="Q250" s="75">
        <v>600</v>
      </c>
      <c r="R250" s="75" t="s">
        <v>1416</v>
      </c>
      <c r="S250" s="75" t="s">
        <v>1417</v>
      </c>
      <c r="T250" s="75" t="s">
        <v>178</v>
      </c>
      <c r="U250" s="75"/>
      <c r="V250" s="75"/>
      <c r="W250" s="75"/>
      <c r="X250" s="75"/>
      <c r="Y250" s="75"/>
      <c r="Z250" s="75"/>
      <c r="AA250" s="75"/>
      <c r="AB250" s="75"/>
      <c r="AC250" s="75"/>
      <c r="AD250" s="75" t="s">
        <v>1418</v>
      </c>
      <c r="AE250" s="75"/>
      <c r="AF250" s="75"/>
      <c r="AG250" s="75" t="s">
        <v>1419</v>
      </c>
      <c r="AH250" s="138" t="s">
        <v>1420</v>
      </c>
      <c r="AI250" s="75"/>
    </row>
    <row r="251" spans="1:35" ht="36" customHeight="1">
      <c r="A251" s="21">
        <v>40814</v>
      </c>
      <c r="B251" s="22" t="s">
        <v>52</v>
      </c>
      <c r="C251" s="23" t="s">
        <v>1421</v>
      </c>
      <c r="D251" s="22"/>
      <c r="E251" s="22" t="s">
        <v>1422</v>
      </c>
      <c r="F251" s="22"/>
      <c r="G251" s="22" t="s">
        <v>42</v>
      </c>
      <c r="H251" s="22">
        <v>1</v>
      </c>
      <c r="I251" s="22">
        <v>19</v>
      </c>
      <c r="J251" s="22" t="s">
        <v>44</v>
      </c>
      <c r="K251" s="24"/>
      <c r="L251" s="24"/>
      <c r="M251" s="24"/>
      <c r="N251" s="24"/>
      <c r="O251" s="24"/>
      <c r="P251" s="24"/>
      <c r="Q251" s="30">
        <v>207</v>
      </c>
      <c r="R251" s="22" t="s">
        <v>1423</v>
      </c>
      <c r="S251" s="22" t="s">
        <v>1424</v>
      </c>
      <c r="T251" s="22"/>
      <c r="U251" s="22"/>
      <c r="V251" s="22" t="s">
        <v>1425</v>
      </c>
      <c r="W251" s="22"/>
      <c r="X251" s="22"/>
      <c r="Y251" s="22"/>
      <c r="Z251" s="22"/>
      <c r="AA251" s="22"/>
      <c r="AB251" s="22" t="s">
        <v>1426</v>
      </c>
      <c r="AC251" s="22"/>
      <c r="AD251" s="22"/>
      <c r="AE251" s="22"/>
      <c r="AF251" s="22"/>
      <c r="AG251" s="22"/>
      <c r="AH251" s="22" t="s">
        <v>51</v>
      </c>
      <c r="AI251" s="22"/>
    </row>
    <row r="252" spans="1:35" ht="120" customHeight="1">
      <c r="A252" s="105">
        <v>41019</v>
      </c>
      <c r="B252" s="67" t="s">
        <v>52</v>
      </c>
      <c r="C252" s="127" t="s">
        <v>1421</v>
      </c>
      <c r="D252" s="67" t="s">
        <v>1427</v>
      </c>
      <c r="E252" s="67" t="s">
        <v>57</v>
      </c>
      <c r="F252" s="67"/>
      <c r="G252" s="67"/>
      <c r="H252" s="67">
        <v>1</v>
      </c>
      <c r="I252" s="67"/>
      <c r="J252" s="67" t="s">
        <v>56</v>
      </c>
      <c r="K252" s="128"/>
      <c r="L252" s="128"/>
      <c r="M252" s="128"/>
      <c r="N252" s="128"/>
      <c r="O252" s="128" t="s">
        <v>45</v>
      </c>
      <c r="P252" s="128" t="s">
        <v>135</v>
      </c>
      <c r="Q252" s="130">
        <v>700</v>
      </c>
      <c r="R252" s="67"/>
      <c r="S252" s="67" t="s">
        <v>57</v>
      </c>
      <c r="T252" s="67" t="s">
        <v>58</v>
      </c>
      <c r="U252" s="67"/>
      <c r="V252" s="67"/>
      <c r="W252" s="67"/>
      <c r="X252" s="67"/>
      <c r="Y252" s="67"/>
      <c r="Z252" s="67"/>
      <c r="AA252" s="67"/>
      <c r="AB252" s="67"/>
      <c r="AC252" s="67"/>
      <c r="AD252" s="67"/>
      <c r="AE252" s="67"/>
      <c r="AF252" s="67"/>
      <c r="AG252" s="67" t="s">
        <v>1428</v>
      </c>
      <c r="AH252" s="67" t="s">
        <v>51</v>
      </c>
      <c r="AI252" s="67"/>
    </row>
    <row r="253" spans="1:35" ht="108" customHeight="1">
      <c r="A253" s="21">
        <v>40772</v>
      </c>
      <c r="B253" s="22" t="s">
        <v>52</v>
      </c>
      <c r="C253" s="23" t="s">
        <v>1421</v>
      </c>
      <c r="D253" s="22"/>
      <c r="E253" s="22" t="s">
        <v>1429</v>
      </c>
      <c r="F253" s="22" t="s">
        <v>1430</v>
      </c>
      <c r="G253" s="22" t="s">
        <v>42</v>
      </c>
      <c r="H253" s="22">
        <v>1</v>
      </c>
      <c r="I253" s="22" t="s">
        <v>1431</v>
      </c>
      <c r="J253" s="22" t="s">
        <v>56</v>
      </c>
      <c r="K253" s="24"/>
      <c r="L253" s="24"/>
      <c r="M253" s="24"/>
      <c r="N253" s="24"/>
      <c r="O253" s="24" t="s">
        <v>45</v>
      </c>
      <c r="P253" s="24" t="s">
        <v>66</v>
      </c>
      <c r="Q253" s="22"/>
      <c r="R253" s="22"/>
      <c r="S253" s="22" t="s">
        <v>1432</v>
      </c>
      <c r="T253" s="22" t="s">
        <v>58</v>
      </c>
      <c r="U253" s="22">
        <v>14</v>
      </c>
      <c r="V253" s="22"/>
      <c r="W253" s="22"/>
      <c r="X253" s="22"/>
      <c r="Y253" s="22"/>
      <c r="Z253" s="22"/>
      <c r="AA253" s="22"/>
      <c r="AB253" s="22"/>
      <c r="AC253" s="22"/>
      <c r="AD253" s="22"/>
      <c r="AE253" s="22"/>
      <c r="AF253" s="22"/>
      <c r="AG253" s="22"/>
      <c r="AH253" s="22"/>
      <c r="AI253" s="22"/>
    </row>
    <row r="254" spans="1:35" ht="120" customHeight="1">
      <c r="A254" s="36">
        <v>40814</v>
      </c>
      <c r="B254" s="37" t="s">
        <v>52</v>
      </c>
      <c r="C254" s="38" t="s">
        <v>1421</v>
      </c>
      <c r="D254" s="37"/>
      <c r="E254" s="37" t="s">
        <v>1433</v>
      </c>
      <c r="F254" s="37" t="s">
        <v>548</v>
      </c>
      <c r="G254" s="37" t="s">
        <v>42</v>
      </c>
      <c r="H254" s="37">
        <v>1</v>
      </c>
      <c r="I254" s="37" t="s">
        <v>500</v>
      </c>
      <c r="J254" s="37" t="s">
        <v>56</v>
      </c>
      <c r="K254" s="39"/>
      <c r="L254" s="39"/>
      <c r="M254" s="39"/>
      <c r="N254" s="39"/>
      <c r="O254" s="39" t="s">
        <v>65</v>
      </c>
      <c r="P254" s="39" t="s">
        <v>46</v>
      </c>
      <c r="Q254" s="40">
        <v>280</v>
      </c>
      <c r="R254" s="37" t="s">
        <v>47</v>
      </c>
      <c r="S254" s="45" t="s">
        <v>1432</v>
      </c>
      <c r="T254" s="37" t="s">
        <v>202</v>
      </c>
      <c r="U254" s="37">
        <v>14</v>
      </c>
      <c r="V254" s="37" t="s">
        <v>1434</v>
      </c>
      <c r="W254" s="37"/>
      <c r="X254" s="37"/>
      <c r="Y254" s="37"/>
      <c r="Z254" s="46">
        <v>40664</v>
      </c>
      <c r="AA254" s="37"/>
      <c r="AB254" s="37"/>
      <c r="AC254" s="37"/>
      <c r="AD254" s="37"/>
      <c r="AE254" s="37"/>
      <c r="AF254" s="139" t="s">
        <v>1435</v>
      </c>
      <c r="AG254" s="37"/>
      <c r="AH254" s="37" t="s">
        <v>51</v>
      </c>
      <c r="AI254" s="37"/>
    </row>
    <row r="255" spans="1:35" s="85" customFormat="1" ht="108" customHeight="1">
      <c r="A255" s="21">
        <v>40814</v>
      </c>
      <c r="B255" s="22" t="s">
        <v>52</v>
      </c>
      <c r="C255" s="23" t="s">
        <v>1421</v>
      </c>
      <c r="D255" s="22"/>
      <c r="E255" s="22" t="s">
        <v>1436</v>
      </c>
      <c r="F255" s="22"/>
      <c r="G255" s="22"/>
      <c r="H255" s="22">
        <v>1</v>
      </c>
      <c r="I255" s="22"/>
      <c r="J255" s="22"/>
      <c r="K255" s="24"/>
      <c r="L255" s="24"/>
      <c r="M255" s="24"/>
      <c r="N255" s="24"/>
      <c r="O255" s="24" t="s">
        <v>45</v>
      </c>
      <c r="P255" s="24" t="s">
        <v>66</v>
      </c>
      <c r="Q255" s="30">
        <v>4.6</v>
      </c>
      <c r="R255" s="22" t="s">
        <v>47</v>
      </c>
      <c r="S255" s="22"/>
      <c r="T255" s="22" t="s">
        <v>726</v>
      </c>
      <c r="U255" s="22"/>
      <c r="V255" s="22"/>
      <c r="W255" s="22"/>
      <c r="X255" s="22"/>
      <c r="Y255" s="22"/>
      <c r="Z255" s="22"/>
      <c r="AA255" s="22"/>
      <c r="AB255" s="22"/>
      <c r="AC255" s="22"/>
      <c r="AD255" s="22"/>
      <c r="AE255" s="22"/>
      <c r="AF255" s="22"/>
      <c r="AG255" s="22"/>
      <c r="AH255" s="22" t="s">
        <v>51</v>
      </c>
      <c r="AI255" s="22"/>
    </row>
    <row r="256" spans="1:35" ht="36" customHeight="1">
      <c r="A256" s="22"/>
      <c r="B256" s="22" t="s">
        <v>37</v>
      </c>
      <c r="C256" s="23" t="s">
        <v>1437</v>
      </c>
      <c r="D256" s="22" t="s">
        <v>1438</v>
      </c>
      <c r="E256" s="22" t="s">
        <v>1439</v>
      </c>
      <c r="F256" s="22" t="s">
        <v>1440</v>
      </c>
      <c r="G256" s="22" t="s">
        <v>42</v>
      </c>
      <c r="H256" s="22">
        <v>1</v>
      </c>
      <c r="I256" s="22" t="s">
        <v>1441</v>
      </c>
      <c r="J256" s="22"/>
      <c r="K256" s="24"/>
      <c r="L256" s="24"/>
      <c r="M256" s="24"/>
      <c r="N256" s="24"/>
      <c r="O256" s="24" t="s">
        <v>45</v>
      </c>
      <c r="P256" s="24" t="s">
        <v>135</v>
      </c>
      <c r="Q256" s="30"/>
      <c r="R256" s="22"/>
      <c r="S256" s="26" t="s">
        <v>178</v>
      </c>
      <c r="T256" s="22"/>
      <c r="U256" s="22"/>
      <c r="V256" s="22"/>
      <c r="W256" s="22"/>
      <c r="X256" s="22"/>
      <c r="Y256" s="22">
        <v>2012</v>
      </c>
      <c r="Z256" s="22">
        <v>2018</v>
      </c>
      <c r="AA256" s="22"/>
      <c r="AB256" s="22" t="s">
        <v>1442</v>
      </c>
      <c r="AC256" s="22"/>
      <c r="AD256" s="22"/>
      <c r="AE256" s="22"/>
      <c r="AF256" s="22"/>
      <c r="AG256" s="22"/>
      <c r="AH256" s="22" t="s">
        <v>51</v>
      </c>
      <c r="AI256" s="22"/>
    </row>
    <row r="257" spans="1:35" ht="60" customHeight="1">
      <c r="A257" s="36">
        <v>40814</v>
      </c>
      <c r="B257" s="37" t="s">
        <v>37</v>
      </c>
      <c r="C257" s="38" t="s">
        <v>1443</v>
      </c>
      <c r="D257" s="37"/>
      <c r="E257" s="37" t="s">
        <v>1444</v>
      </c>
      <c r="F257" s="37"/>
      <c r="G257" s="37" t="s">
        <v>42</v>
      </c>
      <c r="H257" s="37">
        <v>1</v>
      </c>
      <c r="I257" s="37" t="s">
        <v>1445</v>
      </c>
      <c r="J257" s="37" t="s">
        <v>56</v>
      </c>
      <c r="K257" s="39"/>
      <c r="L257" s="39"/>
      <c r="M257" s="39"/>
      <c r="N257" s="39"/>
      <c r="O257" s="39"/>
      <c r="P257" s="39" t="s">
        <v>135</v>
      </c>
      <c r="Q257" s="37"/>
      <c r="R257" s="37"/>
      <c r="S257" s="37"/>
      <c r="T257" s="37" t="s">
        <v>1446</v>
      </c>
      <c r="U257" s="37"/>
      <c r="V257" s="37"/>
      <c r="W257" s="37"/>
      <c r="X257" s="37"/>
      <c r="Y257" s="37"/>
      <c r="Z257" s="37"/>
      <c r="AA257" s="37"/>
      <c r="AB257" s="37"/>
      <c r="AC257" s="37"/>
      <c r="AD257" s="37"/>
      <c r="AE257" s="37"/>
      <c r="AF257" s="37"/>
      <c r="AG257" s="37" t="s">
        <v>1447</v>
      </c>
      <c r="AH257" s="37" t="s">
        <v>51</v>
      </c>
      <c r="AI257" s="37" t="s">
        <v>1448</v>
      </c>
    </row>
    <row r="258" spans="1:35" ht="60" customHeight="1">
      <c r="A258" s="21">
        <v>40814</v>
      </c>
      <c r="B258" s="22" t="s">
        <v>37</v>
      </c>
      <c r="C258" s="23" t="s">
        <v>1443</v>
      </c>
      <c r="D258" s="22" t="s">
        <v>1449</v>
      </c>
      <c r="E258" s="22" t="s">
        <v>1450</v>
      </c>
      <c r="F258" s="22" t="s">
        <v>1451</v>
      </c>
      <c r="G258" s="22" t="s">
        <v>42</v>
      </c>
      <c r="H258" s="22">
        <v>1</v>
      </c>
      <c r="I258" s="22" t="s">
        <v>1452</v>
      </c>
      <c r="J258" s="22" t="s">
        <v>56</v>
      </c>
      <c r="K258" s="24"/>
      <c r="L258" s="24"/>
      <c r="M258" s="24"/>
      <c r="N258" s="24"/>
      <c r="O258" s="24"/>
      <c r="P258" s="24" t="s">
        <v>135</v>
      </c>
      <c r="Q258" s="30"/>
      <c r="R258" s="22"/>
      <c r="S258" s="22" t="s">
        <v>1453</v>
      </c>
      <c r="T258" s="22"/>
      <c r="U258" s="22"/>
      <c r="V258" s="22"/>
      <c r="W258" s="22"/>
      <c r="X258" s="22"/>
      <c r="Y258" s="22"/>
      <c r="Z258" s="22"/>
      <c r="AA258" s="22"/>
      <c r="AB258" s="22"/>
      <c r="AC258" s="22"/>
      <c r="AD258" s="22"/>
      <c r="AE258" s="22"/>
      <c r="AF258" s="22"/>
      <c r="AG258" s="22"/>
      <c r="AH258" s="22" t="s">
        <v>51</v>
      </c>
      <c r="AI258" s="22" t="s">
        <v>1454</v>
      </c>
    </row>
    <row r="259" spans="1:35" s="31" customFormat="1" ht="60" customHeight="1">
      <c r="A259" s="36">
        <v>40814</v>
      </c>
      <c r="B259" s="37" t="s">
        <v>37</v>
      </c>
      <c r="C259" s="38" t="s">
        <v>1443</v>
      </c>
      <c r="D259" s="37" t="s">
        <v>1455</v>
      </c>
      <c r="E259" s="37" t="s">
        <v>1456</v>
      </c>
      <c r="F259" s="37"/>
      <c r="G259" s="37" t="s">
        <v>42</v>
      </c>
      <c r="H259" s="37">
        <v>1</v>
      </c>
      <c r="I259" s="37" t="s">
        <v>199</v>
      </c>
      <c r="J259" s="37" t="s">
        <v>56</v>
      </c>
      <c r="K259" s="39"/>
      <c r="L259" s="39"/>
      <c r="M259" s="39"/>
      <c r="N259" s="39"/>
      <c r="O259" s="39"/>
      <c r="P259" s="39" t="s">
        <v>135</v>
      </c>
      <c r="Q259" s="40"/>
      <c r="R259" s="37"/>
      <c r="S259" s="37" t="s">
        <v>1453</v>
      </c>
      <c r="T259" s="37"/>
      <c r="U259" s="37"/>
      <c r="V259" s="37"/>
      <c r="W259" s="37"/>
      <c r="X259" s="37"/>
      <c r="Y259" s="37"/>
      <c r="Z259" s="37"/>
      <c r="AA259" s="37"/>
      <c r="AB259" s="37"/>
      <c r="AC259" s="37"/>
      <c r="AD259" s="37"/>
      <c r="AE259" s="37"/>
      <c r="AF259" s="37"/>
      <c r="AG259" s="37"/>
      <c r="AH259" s="37" t="s">
        <v>51</v>
      </c>
      <c r="AI259" s="37" t="s">
        <v>1454</v>
      </c>
    </row>
    <row r="260" spans="1:35" ht="60" customHeight="1">
      <c r="A260" s="21">
        <v>41019</v>
      </c>
      <c r="B260" s="22" t="s">
        <v>52</v>
      </c>
      <c r="C260" s="23" t="s">
        <v>1457</v>
      </c>
      <c r="D260" s="22"/>
      <c r="E260" s="22" t="s">
        <v>1458</v>
      </c>
      <c r="F260" s="22" t="s">
        <v>1459</v>
      </c>
      <c r="G260" s="22" t="s">
        <v>1460</v>
      </c>
      <c r="H260" s="22">
        <v>1</v>
      </c>
      <c r="I260" s="22"/>
      <c r="J260" s="22"/>
      <c r="K260" s="24"/>
      <c r="L260" s="24"/>
      <c r="M260" s="24"/>
      <c r="N260" s="24"/>
      <c r="O260" s="24" t="s">
        <v>65</v>
      </c>
      <c r="P260" s="24" t="s">
        <v>135</v>
      </c>
      <c r="Q260" s="30"/>
      <c r="R260" s="22"/>
      <c r="S260" s="22" t="s">
        <v>57</v>
      </c>
      <c r="T260" s="22"/>
      <c r="U260" s="22"/>
      <c r="V260" s="22" t="s">
        <v>1461</v>
      </c>
      <c r="W260" s="22"/>
      <c r="X260" s="22"/>
      <c r="Y260" s="22"/>
      <c r="Z260" s="22"/>
      <c r="AA260" s="22"/>
      <c r="AB260" s="22" t="s">
        <v>1462</v>
      </c>
      <c r="AC260" s="22"/>
      <c r="AD260" s="22"/>
      <c r="AE260" s="22"/>
      <c r="AF260" s="22"/>
      <c r="AG260" s="22" t="s">
        <v>1463</v>
      </c>
      <c r="AH260" s="22" t="s">
        <v>51</v>
      </c>
      <c r="AI260" s="22"/>
    </row>
    <row r="261" spans="1:35" ht="60">
      <c r="A261" s="21">
        <v>41003</v>
      </c>
      <c r="B261" s="22" t="s">
        <v>52</v>
      </c>
      <c r="C261" s="23" t="s">
        <v>1457</v>
      </c>
      <c r="D261" s="22"/>
      <c r="E261" s="22"/>
      <c r="F261" s="22" t="s">
        <v>1464</v>
      </c>
      <c r="G261" s="22" t="s">
        <v>42</v>
      </c>
      <c r="H261" s="22"/>
      <c r="I261" s="22">
        <v>3</v>
      </c>
      <c r="J261" s="22" t="s">
        <v>108</v>
      </c>
      <c r="K261" s="44"/>
      <c r="L261" s="44"/>
      <c r="M261" s="44"/>
      <c r="N261" s="44"/>
      <c r="O261" s="44" t="s">
        <v>65</v>
      </c>
      <c r="P261" s="44" t="s">
        <v>66</v>
      </c>
      <c r="Q261" s="30"/>
      <c r="R261" s="22" t="s">
        <v>1465</v>
      </c>
      <c r="S261" s="22"/>
      <c r="T261" s="22"/>
      <c r="U261" s="22"/>
      <c r="V261" s="22"/>
      <c r="W261" s="22"/>
      <c r="X261" s="22"/>
      <c r="Y261" s="25">
        <v>41000</v>
      </c>
      <c r="Z261" s="22"/>
      <c r="AA261" s="22"/>
      <c r="AB261" s="22"/>
      <c r="AC261" s="22"/>
      <c r="AD261" s="22"/>
      <c r="AE261" s="22"/>
      <c r="AF261" s="22"/>
      <c r="AG261" s="22"/>
      <c r="AH261" s="22" t="s">
        <v>51</v>
      </c>
      <c r="AI261" s="22"/>
    </row>
    <row r="262" spans="1:35" s="31" customFormat="1" ht="84" customHeight="1">
      <c r="A262" s="36">
        <v>41033</v>
      </c>
      <c r="B262" s="37" t="s">
        <v>52</v>
      </c>
      <c r="C262" s="38" t="s">
        <v>1466</v>
      </c>
      <c r="D262" s="37"/>
      <c r="E262" s="37" t="s">
        <v>1467</v>
      </c>
      <c r="F262" s="37"/>
      <c r="G262" s="37" t="s">
        <v>42</v>
      </c>
      <c r="H262" s="37"/>
      <c r="I262" s="37" t="s">
        <v>1468</v>
      </c>
      <c r="J262" s="37" t="s">
        <v>56</v>
      </c>
      <c r="K262" s="39"/>
      <c r="L262" s="39"/>
      <c r="M262" s="39"/>
      <c r="N262" s="39"/>
      <c r="O262" s="39" t="s">
        <v>65</v>
      </c>
      <c r="P262" s="39" t="s">
        <v>135</v>
      </c>
      <c r="Q262" s="40">
        <v>1400</v>
      </c>
      <c r="R262" s="37" t="s">
        <v>1469</v>
      </c>
      <c r="S262" s="37"/>
      <c r="T262" s="37" t="s">
        <v>1030</v>
      </c>
      <c r="U262" s="37"/>
      <c r="V262" s="37"/>
      <c r="W262" s="37"/>
      <c r="X262" s="37"/>
      <c r="Y262" s="37"/>
      <c r="Z262" s="37"/>
      <c r="AA262" s="37"/>
      <c r="AB262" s="37" t="s">
        <v>1470</v>
      </c>
      <c r="AC262" s="37" t="s">
        <v>1471</v>
      </c>
      <c r="AD262" s="37"/>
      <c r="AE262" s="37"/>
      <c r="AF262" s="37"/>
      <c r="AG262" s="37" t="s">
        <v>1472</v>
      </c>
      <c r="AH262" s="37" t="s">
        <v>51</v>
      </c>
      <c r="AI262" s="37"/>
    </row>
    <row r="263" spans="1:35" ht="63" customHeight="1">
      <c r="A263" s="21">
        <v>40742</v>
      </c>
      <c r="B263" s="22" t="s">
        <v>1176</v>
      </c>
      <c r="C263" s="23" t="s">
        <v>1473</v>
      </c>
      <c r="D263" s="22"/>
      <c r="E263" s="22" t="s">
        <v>1474</v>
      </c>
      <c r="F263" s="22" t="s">
        <v>1475</v>
      </c>
      <c r="G263" s="22" t="s">
        <v>42</v>
      </c>
      <c r="H263" s="22">
        <v>1</v>
      </c>
      <c r="I263" s="22" t="s">
        <v>1476</v>
      </c>
      <c r="J263" s="22" t="s">
        <v>44</v>
      </c>
      <c r="K263" s="24"/>
      <c r="L263" s="24"/>
      <c r="M263" s="24"/>
      <c r="N263" s="24"/>
      <c r="O263" s="24"/>
      <c r="P263" s="24" t="s">
        <v>135</v>
      </c>
      <c r="Q263" s="30">
        <v>82</v>
      </c>
      <c r="R263" s="22" t="s">
        <v>1477</v>
      </c>
      <c r="S263" s="22" t="s">
        <v>1478</v>
      </c>
      <c r="T263" s="22" t="s">
        <v>100</v>
      </c>
      <c r="U263" s="22"/>
      <c r="V263" s="22"/>
      <c r="W263" s="22"/>
      <c r="X263" s="22"/>
      <c r="Y263" s="22"/>
      <c r="Z263" s="22"/>
      <c r="AA263" s="22"/>
      <c r="AB263" s="22"/>
      <c r="AC263" s="22" t="s">
        <v>1479</v>
      </c>
      <c r="AD263" s="22" t="s">
        <v>1480</v>
      </c>
      <c r="AE263" s="22" t="s">
        <v>1481</v>
      </c>
      <c r="AF263" s="22"/>
      <c r="AG263" s="22" t="s">
        <v>1482</v>
      </c>
      <c r="AH263" s="22" t="s">
        <v>1483</v>
      </c>
      <c r="AI263" s="22"/>
    </row>
    <row r="264" spans="1:35" s="31" customFormat="1" ht="228" customHeight="1">
      <c r="A264" s="21">
        <v>40920</v>
      </c>
      <c r="B264" s="22" t="s">
        <v>1176</v>
      </c>
      <c r="C264" s="23" t="s">
        <v>1473</v>
      </c>
      <c r="D264" s="22"/>
      <c r="E264" s="22" t="s">
        <v>1484</v>
      </c>
      <c r="F264" s="22"/>
      <c r="G264" s="22" t="s">
        <v>1406</v>
      </c>
      <c r="H264" s="22">
        <v>1</v>
      </c>
      <c r="I264" s="22" t="s">
        <v>57</v>
      </c>
      <c r="J264" s="22"/>
      <c r="K264" s="44"/>
      <c r="L264" s="44"/>
      <c r="M264" s="44"/>
      <c r="N264" s="44"/>
      <c r="O264" s="44"/>
      <c r="P264" s="44" t="s">
        <v>135</v>
      </c>
      <c r="Q264" s="30"/>
      <c r="R264" s="22"/>
      <c r="S264" s="22" t="s">
        <v>1485</v>
      </c>
      <c r="T264" s="22" t="s">
        <v>1486</v>
      </c>
      <c r="U264" s="22"/>
      <c r="V264" s="22"/>
      <c r="W264" s="22"/>
      <c r="X264" s="22"/>
      <c r="Y264" s="22">
        <v>2012</v>
      </c>
      <c r="Z264" s="22">
        <v>2016</v>
      </c>
      <c r="AA264" s="22">
        <v>2016</v>
      </c>
      <c r="AB264" s="22" t="s">
        <v>1487</v>
      </c>
      <c r="AC264" s="22"/>
      <c r="AD264" s="22"/>
      <c r="AE264" s="22"/>
      <c r="AF264" s="22"/>
      <c r="AG264" s="22" t="s">
        <v>1488</v>
      </c>
      <c r="AH264" s="22" t="s">
        <v>51</v>
      </c>
      <c r="AI264" s="22"/>
    </row>
    <row r="265" spans="1:35" ht="120" customHeight="1">
      <c r="A265" s="36">
        <v>41148</v>
      </c>
      <c r="B265" s="37" t="s">
        <v>1176</v>
      </c>
      <c r="C265" s="38" t="s">
        <v>1473</v>
      </c>
      <c r="D265" s="37"/>
      <c r="E265" s="37" t="s">
        <v>1489</v>
      </c>
      <c r="F265" s="37"/>
      <c r="G265" s="37" t="s">
        <v>1490</v>
      </c>
      <c r="H265" s="37"/>
      <c r="I265" s="37"/>
      <c r="J265" s="37"/>
      <c r="K265" s="39"/>
      <c r="L265" s="39"/>
      <c r="M265" s="39"/>
      <c r="N265" s="39"/>
      <c r="O265" s="39"/>
      <c r="P265" s="39" t="s">
        <v>66</v>
      </c>
      <c r="Q265" s="40">
        <v>252</v>
      </c>
      <c r="R265" s="37"/>
      <c r="S265" s="37"/>
      <c r="T265" s="37" t="s">
        <v>58</v>
      </c>
      <c r="U265" s="37"/>
      <c r="V265" s="37"/>
      <c r="W265" s="37"/>
      <c r="X265" s="37"/>
      <c r="Y265" s="46">
        <v>41122</v>
      </c>
      <c r="Z265" s="37">
        <v>2016</v>
      </c>
      <c r="AA265" s="37"/>
      <c r="AB265" s="37" t="s">
        <v>1491</v>
      </c>
      <c r="AC265" s="37" t="s">
        <v>1492</v>
      </c>
      <c r="AD265" s="37"/>
      <c r="AE265" s="37"/>
      <c r="AF265" s="37"/>
      <c r="AG265" s="37"/>
      <c r="AH265" s="37" t="s">
        <v>51</v>
      </c>
      <c r="AI265" s="37"/>
    </row>
    <row r="266" spans="1:35" ht="168">
      <c r="A266" s="21">
        <v>41137</v>
      </c>
      <c r="B266" s="22" t="s">
        <v>52</v>
      </c>
      <c r="C266" s="23" t="s">
        <v>1493</v>
      </c>
      <c r="D266" s="22"/>
      <c r="E266" s="22" t="s">
        <v>1494</v>
      </c>
      <c r="F266" s="22" t="s">
        <v>1495</v>
      </c>
      <c r="G266" s="22" t="s">
        <v>1496</v>
      </c>
      <c r="H266" s="22">
        <v>1</v>
      </c>
      <c r="I266" s="22" t="s">
        <v>1497</v>
      </c>
      <c r="J266" s="22" t="s">
        <v>56</v>
      </c>
      <c r="K266" s="24"/>
      <c r="L266" s="24"/>
      <c r="M266" s="24"/>
      <c r="N266" s="24"/>
      <c r="O266" s="24" t="s">
        <v>65</v>
      </c>
      <c r="P266" s="140" t="s">
        <v>135</v>
      </c>
      <c r="Q266" s="30">
        <v>396</v>
      </c>
      <c r="R266" s="22" t="s">
        <v>1498</v>
      </c>
      <c r="S266" s="22" t="s">
        <v>1499</v>
      </c>
      <c r="T266" s="22" t="s">
        <v>202</v>
      </c>
      <c r="U266" s="22" t="s">
        <v>1500</v>
      </c>
      <c r="V266" s="22" t="s">
        <v>1501</v>
      </c>
      <c r="W266" s="22"/>
      <c r="X266" s="22"/>
      <c r="Y266" s="22"/>
      <c r="Z266" s="22" t="s">
        <v>57</v>
      </c>
      <c r="AA266" s="22"/>
      <c r="AB266" s="22"/>
      <c r="AC266" s="22"/>
      <c r="AD266" s="22" t="s">
        <v>1502</v>
      </c>
      <c r="AE266" s="22"/>
      <c r="AF266" s="141" t="s">
        <v>1503</v>
      </c>
      <c r="AG266" s="22" t="s">
        <v>1504</v>
      </c>
      <c r="AH266" s="22" t="s">
        <v>51</v>
      </c>
      <c r="AI266" s="22" t="s">
        <v>1505</v>
      </c>
    </row>
    <row r="267" spans="1:35" s="31" customFormat="1" ht="144" customHeight="1">
      <c r="A267" s="21">
        <v>40780</v>
      </c>
      <c r="B267" s="22" t="s">
        <v>52</v>
      </c>
      <c r="C267" s="23" t="s">
        <v>1493</v>
      </c>
      <c r="D267" s="22"/>
      <c r="E267" s="22" t="s">
        <v>1506</v>
      </c>
      <c r="F267" s="22" t="s">
        <v>1507</v>
      </c>
      <c r="G267" s="22" t="s">
        <v>1508</v>
      </c>
      <c r="H267" s="22">
        <v>2</v>
      </c>
      <c r="I267" s="22" t="s">
        <v>1509</v>
      </c>
      <c r="J267" s="22" t="s">
        <v>56</v>
      </c>
      <c r="K267" s="24"/>
      <c r="L267" s="24"/>
      <c r="M267" s="24">
        <v>5000</v>
      </c>
      <c r="N267" s="24">
        <v>3000</v>
      </c>
      <c r="O267" s="24"/>
      <c r="P267" s="24" t="s">
        <v>690</v>
      </c>
      <c r="Q267" s="30">
        <v>838</v>
      </c>
      <c r="R267" s="22" t="s">
        <v>1493</v>
      </c>
      <c r="S267" s="22" t="s">
        <v>1510</v>
      </c>
      <c r="T267" s="22" t="s">
        <v>48</v>
      </c>
      <c r="U267" s="22">
        <v>7</v>
      </c>
      <c r="V267" s="22" t="s">
        <v>1511</v>
      </c>
      <c r="W267" s="22"/>
      <c r="X267" s="22"/>
      <c r="Y267" s="22"/>
      <c r="Z267" s="22"/>
      <c r="AA267" s="22"/>
      <c r="AB267" s="22" t="s">
        <v>1512</v>
      </c>
      <c r="AC267" s="22"/>
      <c r="AD267" s="22"/>
      <c r="AE267" s="22"/>
      <c r="AF267" s="22"/>
      <c r="AG267" s="22" t="s">
        <v>1513</v>
      </c>
      <c r="AH267" s="22" t="s">
        <v>51</v>
      </c>
      <c r="AI267" s="22"/>
    </row>
    <row r="268" spans="1:35" s="31" customFormat="1" ht="120" customHeight="1">
      <c r="A268" s="36">
        <v>40730</v>
      </c>
      <c r="B268" s="37" t="s">
        <v>52</v>
      </c>
      <c r="C268" s="38" t="s">
        <v>1493</v>
      </c>
      <c r="D268" s="37"/>
      <c r="E268" s="37" t="s">
        <v>1514</v>
      </c>
      <c r="F268" s="37" t="s">
        <v>680</v>
      </c>
      <c r="G268" s="37" t="s">
        <v>1515</v>
      </c>
      <c r="H268" s="37">
        <v>1</v>
      </c>
      <c r="I268" s="37" t="s">
        <v>1516</v>
      </c>
      <c r="J268" s="37" t="s">
        <v>56</v>
      </c>
      <c r="K268" s="39"/>
      <c r="L268" s="39"/>
      <c r="M268" s="39"/>
      <c r="N268" s="39"/>
      <c r="O268" s="39"/>
      <c r="P268" s="39" t="s">
        <v>46</v>
      </c>
      <c r="Q268" s="40">
        <v>1200</v>
      </c>
      <c r="R268" s="37" t="s">
        <v>1517</v>
      </c>
      <c r="S268" s="45" t="s">
        <v>1518</v>
      </c>
      <c r="T268" s="37" t="s">
        <v>58</v>
      </c>
      <c r="U268" s="37">
        <v>13</v>
      </c>
      <c r="V268" s="37" t="s">
        <v>48</v>
      </c>
      <c r="W268" s="37"/>
      <c r="X268" s="37"/>
      <c r="Y268" s="37"/>
      <c r="Z268" s="37"/>
      <c r="AA268" s="37"/>
      <c r="AB268" s="37"/>
      <c r="AC268" s="37"/>
      <c r="AD268" s="37" t="s">
        <v>1519</v>
      </c>
      <c r="AE268" s="37" t="s">
        <v>1520</v>
      </c>
      <c r="AF268" s="37"/>
      <c r="AG268" s="37" t="s">
        <v>1521</v>
      </c>
      <c r="AH268" s="37" t="s">
        <v>1522</v>
      </c>
      <c r="AI268" s="37"/>
    </row>
    <row r="269" spans="1:35" ht="336">
      <c r="A269" s="36">
        <v>40679</v>
      </c>
      <c r="B269" s="37" t="s">
        <v>52</v>
      </c>
      <c r="C269" s="38" t="s">
        <v>1493</v>
      </c>
      <c r="D269" s="37"/>
      <c r="E269" s="37" t="s">
        <v>1523</v>
      </c>
      <c r="F269" s="37" t="s">
        <v>680</v>
      </c>
      <c r="G269" s="37" t="s">
        <v>42</v>
      </c>
      <c r="H269" s="37"/>
      <c r="I269" s="37" t="s">
        <v>476</v>
      </c>
      <c r="J269" s="37" t="s">
        <v>56</v>
      </c>
      <c r="K269" s="39"/>
      <c r="L269" s="39"/>
      <c r="M269" s="39"/>
      <c r="N269" s="39"/>
      <c r="O269" s="39"/>
      <c r="P269" s="39" t="s">
        <v>135</v>
      </c>
      <c r="Q269" s="40">
        <v>270</v>
      </c>
      <c r="R269" s="37" t="s">
        <v>1524</v>
      </c>
      <c r="S269" s="37"/>
      <c r="T269" s="37"/>
      <c r="U269" s="37"/>
      <c r="V269" s="37"/>
      <c r="W269" s="37"/>
      <c r="X269" s="37"/>
      <c r="Y269" s="45"/>
      <c r="Z269" s="45"/>
      <c r="AA269" s="45"/>
      <c r="AB269" s="45"/>
      <c r="AC269" s="45"/>
      <c r="AD269" s="37"/>
      <c r="AE269" s="45" t="s">
        <v>1525</v>
      </c>
      <c r="AF269" s="45"/>
      <c r="AG269" s="37" t="s">
        <v>1526</v>
      </c>
      <c r="AH269" s="37" t="s">
        <v>1527</v>
      </c>
      <c r="AI269" s="37"/>
    </row>
    <row r="270" spans="1:35" ht="108" customHeight="1">
      <c r="A270" s="21">
        <v>40780</v>
      </c>
      <c r="B270" s="22" t="s">
        <v>52</v>
      </c>
      <c r="C270" s="23" t="s">
        <v>1493</v>
      </c>
      <c r="D270" s="22"/>
      <c r="E270" s="22" t="s">
        <v>1528</v>
      </c>
      <c r="F270" s="22" t="s">
        <v>680</v>
      </c>
      <c r="G270" s="22" t="s">
        <v>42</v>
      </c>
      <c r="H270" s="22">
        <v>1</v>
      </c>
      <c r="I270" s="22" t="s">
        <v>1529</v>
      </c>
      <c r="J270" s="22" t="s">
        <v>56</v>
      </c>
      <c r="K270" s="24"/>
      <c r="L270" s="24"/>
      <c r="M270" s="24"/>
      <c r="N270" s="24"/>
      <c r="O270" s="24"/>
      <c r="P270" s="24" t="s">
        <v>135</v>
      </c>
      <c r="Q270" s="30">
        <v>711</v>
      </c>
      <c r="R270" s="22"/>
      <c r="S270" s="22"/>
      <c r="T270" s="22" t="s">
        <v>178</v>
      </c>
      <c r="U270" s="22"/>
      <c r="V270" s="22"/>
      <c r="W270" s="22"/>
      <c r="X270" s="22"/>
      <c r="Y270" s="22"/>
      <c r="Z270" s="22"/>
      <c r="AA270" s="22"/>
      <c r="AB270" s="22"/>
      <c r="AC270" s="22"/>
      <c r="AD270" s="22" t="s">
        <v>1530</v>
      </c>
      <c r="AE270" s="22"/>
      <c r="AF270" s="22"/>
      <c r="AG270" s="22" t="s">
        <v>1531</v>
      </c>
      <c r="AH270" s="22" t="s">
        <v>51</v>
      </c>
      <c r="AI270" s="22"/>
    </row>
    <row r="271" spans="1:35" ht="96" customHeight="1">
      <c r="A271" s="21">
        <v>40780</v>
      </c>
      <c r="B271" s="22" t="s">
        <v>832</v>
      </c>
      <c r="C271" s="23" t="s">
        <v>1532</v>
      </c>
      <c r="D271" s="22"/>
      <c r="E271" s="22" t="s">
        <v>1533</v>
      </c>
      <c r="F271" s="22" t="s">
        <v>1534</v>
      </c>
      <c r="G271" s="22" t="s">
        <v>42</v>
      </c>
      <c r="H271" s="22">
        <v>1</v>
      </c>
      <c r="I271" s="22" t="s">
        <v>1535</v>
      </c>
      <c r="J271" s="22" t="s">
        <v>56</v>
      </c>
      <c r="K271" s="24"/>
      <c r="L271" s="24"/>
      <c r="M271" s="24"/>
      <c r="N271" s="24"/>
      <c r="O271" s="24" t="s">
        <v>57</v>
      </c>
      <c r="P271" s="24" t="s">
        <v>46</v>
      </c>
      <c r="Q271" s="30">
        <v>430</v>
      </c>
      <c r="R271" s="22" t="s">
        <v>1536</v>
      </c>
      <c r="S271" s="22"/>
      <c r="T271" s="22"/>
      <c r="U271" s="22"/>
      <c r="V271" s="22" t="s">
        <v>1537</v>
      </c>
      <c r="W271" s="22" t="s">
        <v>1538</v>
      </c>
      <c r="X271" s="22"/>
      <c r="Y271" s="22"/>
      <c r="Z271" s="22">
        <v>1993</v>
      </c>
      <c r="AA271" s="22"/>
      <c r="AB271" s="22"/>
      <c r="AC271" s="22"/>
      <c r="AD271" s="22"/>
      <c r="AE271" s="22"/>
      <c r="AF271" s="22"/>
      <c r="AG271" s="22" t="s">
        <v>1539</v>
      </c>
      <c r="AH271" s="61" t="s">
        <v>1540</v>
      </c>
      <c r="AI271" s="22"/>
    </row>
    <row r="272" spans="1:35" s="31" customFormat="1" ht="144" customHeight="1">
      <c r="A272" s="21">
        <v>40763</v>
      </c>
      <c r="B272" s="22" t="s">
        <v>852</v>
      </c>
      <c r="C272" s="23" t="s">
        <v>1541</v>
      </c>
      <c r="D272" s="22"/>
      <c r="E272" s="22" t="s">
        <v>1542</v>
      </c>
      <c r="F272" s="22" t="s">
        <v>1543</v>
      </c>
      <c r="G272" s="22" t="s">
        <v>42</v>
      </c>
      <c r="H272" s="22">
        <v>1</v>
      </c>
      <c r="I272" s="22" t="s">
        <v>258</v>
      </c>
      <c r="J272" s="22" t="s">
        <v>56</v>
      </c>
      <c r="K272" s="24"/>
      <c r="L272" s="24"/>
      <c r="M272" s="24"/>
      <c r="N272" s="24"/>
      <c r="O272" s="24" t="s">
        <v>45</v>
      </c>
      <c r="P272" s="24" t="s">
        <v>135</v>
      </c>
      <c r="Q272" s="30">
        <v>300</v>
      </c>
      <c r="R272" s="22"/>
      <c r="S272" s="22"/>
      <c r="T272" s="22" t="s">
        <v>58</v>
      </c>
      <c r="U272" s="22"/>
      <c r="V272" s="22"/>
      <c r="W272" s="22"/>
      <c r="X272" s="22"/>
      <c r="Y272" s="22"/>
      <c r="Z272" s="22"/>
      <c r="AA272" s="22"/>
      <c r="AB272" s="22" t="s">
        <v>1544</v>
      </c>
      <c r="AC272" s="22"/>
      <c r="AD272" s="22"/>
      <c r="AE272" s="22"/>
      <c r="AF272" s="22"/>
      <c r="AG272" s="22" t="s">
        <v>1545</v>
      </c>
      <c r="AH272" s="61"/>
      <c r="AI272" s="22"/>
    </row>
    <row r="273" spans="1:35" s="31" customFormat="1" ht="72" customHeight="1">
      <c r="A273" s="21">
        <v>40763</v>
      </c>
      <c r="B273" s="22" t="s">
        <v>852</v>
      </c>
      <c r="C273" s="23" t="s">
        <v>1541</v>
      </c>
      <c r="D273" s="22"/>
      <c r="E273" s="22" t="s">
        <v>1546</v>
      </c>
      <c r="F273" s="22" t="s">
        <v>1547</v>
      </c>
      <c r="G273" s="22" t="s">
        <v>42</v>
      </c>
      <c r="H273" s="22">
        <v>1</v>
      </c>
      <c r="I273" s="22" t="s">
        <v>787</v>
      </c>
      <c r="J273" s="22" t="s">
        <v>56</v>
      </c>
      <c r="K273" s="24"/>
      <c r="L273" s="24"/>
      <c r="M273" s="24"/>
      <c r="N273" s="24"/>
      <c r="O273" s="24" t="s">
        <v>45</v>
      </c>
      <c r="P273" s="24" t="s">
        <v>135</v>
      </c>
      <c r="Q273" s="30">
        <v>96</v>
      </c>
      <c r="R273" s="22" t="s">
        <v>1548</v>
      </c>
      <c r="S273" s="22" t="s">
        <v>202</v>
      </c>
      <c r="T273" s="22" t="s">
        <v>58</v>
      </c>
      <c r="U273" s="22"/>
      <c r="V273" s="22"/>
      <c r="W273" s="22"/>
      <c r="X273" s="22"/>
      <c r="Y273" s="22"/>
      <c r="Z273" s="22"/>
      <c r="AA273" s="22"/>
      <c r="AB273" s="22"/>
      <c r="AC273" s="22"/>
      <c r="AD273" s="22" t="s">
        <v>1549</v>
      </c>
      <c r="AE273" s="22"/>
      <c r="AF273" s="22"/>
      <c r="AG273" s="22" t="s">
        <v>1550</v>
      </c>
      <c r="AH273" s="97" t="s">
        <v>1551</v>
      </c>
      <c r="AI273" s="22"/>
    </row>
    <row r="274" spans="1:35" ht="132" customHeight="1">
      <c r="A274" s="21">
        <v>40763</v>
      </c>
      <c r="B274" s="22" t="s">
        <v>52</v>
      </c>
      <c r="C274" s="23" t="s">
        <v>1552</v>
      </c>
      <c r="D274" s="22"/>
      <c r="E274" s="22" t="s">
        <v>1553</v>
      </c>
      <c r="F274" s="22" t="s">
        <v>1554</v>
      </c>
      <c r="G274" s="22" t="s">
        <v>42</v>
      </c>
      <c r="H274" s="22">
        <v>1</v>
      </c>
      <c r="I274" s="22" t="s">
        <v>1555</v>
      </c>
      <c r="J274" s="22" t="s">
        <v>56</v>
      </c>
      <c r="K274" s="24"/>
      <c r="L274" s="24"/>
      <c r="M274" s="24"/>
      <c r="N274" s="24"/>
      <c r="O274" s="24" t="s">
        <v>45</v>
      </c>
      <c r="P274" s="24" t="s">
        <v>135</v>
      </c>
      <c r="Q274" s="30">
        <v>955</v>
      </c>
      <c r="R274" s="22" t="s">
        <v>1556</v>
      </c>
      <c r="S274" s="22" t="s">
        <v>1557</v>
      </c>
      <c r="T274" s="22" t="s">
        <v>1558</v>
      </c>
      <c r="U274" s="22"/>
      <c r="V274" s="22"/>
      <c r="W274" s="22"/>
      <c r="X274" s="22"/>
      <c r="Y274" s="22"/>
      <c r="Z274" s="22"/>
      <c r="AA274" s="22"/>
      <c r="AB274" s="22" t="s">
        <v>1559</v>
      </c>
      <c r="AC274" s="22"/>
      <c r="AD274" s="22"/>
      <c r="AE274" s="22"/>
      <c r="AF274" s="22"/>
      <c r="AG274" s="22" t="s">
        <v>1560</v>
      </c>
      <c r="AH274" s="61" t="s">
        <v>51</v>
      </c>
      <c r="AI274" s="22"/>
    </row>
    <row r="275" spans="1:35" s="31" customFormat="1" ht="36" customHeight="1">
      <c r="A275" s="21">
        <v>40681</v>
      </c>
      <c r="B275" s="22" t="s">
        <v>52</v>
      </c>
      <c r="C275" s="23" t="s">
        <v>1552</v>
      </c>
      <c r="D275" s="22" t="s">
        <v>1561</v>
      </c>
      <c r="E275" s="22"/>
      <c r="F275" s="22" t="s">
        <v>1554</v>
      </c>
      <c r="G275" s="22" t="s">
        <v>42</v>
      </c>
      <c r="H275" s="22">
        <v>1</v>
      </c>
      <c r="I275" s="22" t="s">
        <v>1562</v>
      </c>
      <c r="J275" s="22" t="s">
        <v>56</v>
      </c>
      <c r="K275" s="24"/>
      <c r="L275" s="24"/>
      <c r="M275" s="24"/>
      <c r="N275" s="24"/>
      <c r="O275" s="24"/>
      <c r="P275" s="24" t="s">
        <v>135</v>
      </c>
      <c r="Q275" s="30">
        <v>427</v>
      </c>
      <c r="R275" s="22" t="s">
        <v>47</v>
      </c>
      <c r="S275" s="22" t="s">
        <v>1563</v>
      </c>
      <c r="T275" s="22" t="s">
        <v>58</v>
      </c>
      <c r="U275" s="22"/>
      <c r="V275" s="22"/>
      <c r="W275" s="22"/>
      <c r="X275" s="22"/>
      <c r="Y275" s="22"/>
      <c r="Z275" s="22"/>
      <c r="AA275" s="22"/>
      <c r="AB275" s="22" t="s">
        <v>1564</v>
      </c>
      <c r="AC275" s="22" t="s">
        <v>1565</v>
      </c>
      <c r="AD275" s="22"/>
      <c r="AE275" s="22"/>
      <c r="AF275" s="22"/>
      <c r="AG275" s="22" t="s">
        <v>1566</v>
      </c>
      <c r="AH275" s="22" t="s">
        <v>51</v>
      </c>
      <c r="AI275" s="22"/>
    </row>
    <row r="276" spans="1:35" ht="72" customHeight="1">
      <c r="A276" s="21">
        <v>40920</v>
      </c>
      <c r="B276" s="22" t="s">
        <v>154</v>
      </c>
      <c r="C276" s="23" t="s">
        <v>1567</v>
      </c>
      <c r="D276" s="22"/>
      <c r="E276" s="22" t="s">
        <v>1568</v>
      </c>
      <c r="F276" s="22" t="s">
        <v>1569</v>
      </c>
      <c r="G276" s="22" t="s">
        <v>145</v>
      </c>
      <c r="H276" s="22">
        <v>1</v>
      </c>
      <c r="I276" s="22"/>
      <c r="J276" s="22"/>
      <c r="K276" s="24"/>
      <c r="L276" s="24"/>
      <c r="M276" s="24"/>
      <c r="N276" s="24"/>
      <c r="O276" s="24"/>
      <c r="P276" s="24" t="s">
        <v>46</v>
      </c>
      <c r="Q276" s="22"/>
      <c r="R276" s="22"/>
      <c r="S276" s="22" t="s">
        <v>1570</v>
      </c>
      <c r="T276" s="22" t="s">
        <v>1571</v>
      </c>
      <c r="U276" s="22">
        <v>14</v>
      </c>
      <c r="V276" s="22"/>
      <c r="W276" s="22"/>
      <c r="X276" s="22"/>
      <c r="Y276" s="22"/>
      <c r="Z276" s="22"/>
      <c r="AA276" s="22"/>
      <c r="AB276" s="22"/>
      <c r="AC276" s="22"/>
      <c r="AD276" s="22" t="s">
        <v>1572</v>
      </c>
      <c r="AE276" s="22"/>
      <c r="AF276" s="22"/>
      <c r="AG276" s="22"/>
      <c r="AH276" s="22"/>
      <c r="AI276" s="22"/>
    </row>
    <row r="277" spans="1:35" ht="36" customHeight="1">
      <c r="A277" s="21">
        <v>40763</v>
      </c>
      <c r="B277" s="22" t="s">
        <v>154</v>
      </c>
      <c r="C277" s="23" t="s">
        <v>1567</v>
      </c>
      <c r="D277" s="22" t="s">
        <v>1573</v>
      </c>
      <c r="E277" s="22" t="s">
        <v>1574</v>
      </c>
      <c r="F277" s="22" t="s">
        <v>1575</v>
      </c>
      <c r="G277" s="22" t="s">
        <v>55</v>
      </c>
      <c r="H277" s="22">
        <v>1</v>
      </c>
      <c r="I277" s="22"/>
      <c r="J277" s="22"/>
      <c r="K277" s="24">
        <v>93</v>
      </c>
      <c r="L277" s="24"/>
      <c r="M277" s="24"/>
      <c r="N277" s="24">
        <v>5.47</v>
      </c>
      <c r="O277" s="24" t="s">
        <v>65</v>
      </c>
      <c r="P277" s="24" t="s">
        <v>46</v>
      </c>
      <c r="Q277" s="30">
        <v>54</v>
      </c>
      <c r="R277" s="22"/>
      <c r="S277" s="22" t="s">
        <v>1570</v>
      </c>
      <c r="T277" s="22" t="s">
        <v>58</v>
      </c>
      <c r="U277" s="22"/>
      <c r="V277" s="22"/>
      <c r="W277" s="22"/>
      <c r="X277" s="22"/>
      <c r="Y277" s="22">
        <v>1999</v>
      </c>
      <c r="Z277" s="22">
        <v>2004</v>
      </c>
      <c r="AA277" s="22"/>
      <c r="AB277" s="22"/>
      <c r="AC277" s="22"/>
      <c r="AD277" s="22"/>
      <c r="AE277" s="22"/>
      <c r="AF277" s="22"/>
      <c r="AG277" s="97" t="s">
        <v>1576</v>
      </c>
      <c r="AH277" s="22"/>
      <c r="AI277" s="22"/>
    </row>
    <row r="278" spans="1:35" s="37" customFormat="1" ht="60" customHeight="1">
      <c r="A278" s="21">
        <v>40763</v>
      </c>
      <c r="B278" s="22" t="s">
        <v>154</v>
      </c>
      <c r="C278" s="23" t="s">
        <v>1577</v>
      </c>
      <c r="D278" s="22"/>
      <c r="E278" s="22" t="s">
        <v>1578</v>
      </c>
      <c r="F278" s="22" t="s">
        <v>1579</v>
      </c>
      <c r="G278" s="22" t="s">
        <v>42</v>
      </c>
      <c r="H278" s="22">
        <v>1</v>
      </c>
      <c r="I278" s="22" t="s">
        <v>428</v>
      </c>
      <c r="J278" s="22" t="s">
        <v>108</v>
      </c>
      <c r="K278" s="24"/>
      <c r="L278" s="24"/>
      <c r="M278" s="24"/>
      <c r="N278" s="24"/>
      <c r="O278" s="24"/>
      <c r="P278" s="24" t="s">
        <v>66</v>
      </c>
      <c r="Q278" s="30">
        <v>18</v>
      </c>
      <c r="R278" s="22" t="s">
        <v>1580</v>
      </c>
      <c r="S278" s="22" t="s">
        <v>1570</v>
      </c>
      <c r="T278" s="22" t="s">
        <v>58</v>
      </c>
      <c r="U278" s="22"/>
      <c r="V278" s="22"/>
      <c r="W278" s="22"/>
      <c r="X278" s="22"/>
      <c r="Y278" s="22">
        <v>2010</v>
      </c>
      <c r="Z278" s="22">
        <v>2012</v>
      </c>
      <c r="AA278" s="22"/>
      <c r="AB278" s="22" t="s">
        <v>1581</v>
      </c>
      <c r="AC278" s="22"/>
      <c r="AD278" s="22" t="s">
        <v>1582</v>
      </c>
      <c r="AE278" s="22"/>
      <c r="AF278" s="22"/>
      <c r="AG278" s="22" t="s">
        <v>1583</v>
      </c>
      <c r="AH278" s="97" t="s">
        <v>1258</v>
      </c>
      <c r="AI278" s="22"/>
    </row>
    <row r="279" spans="1:35" s="31" customFormat="1" ht="60" customHeight="1">
      <c r="A279" s="21">
        <v>40949</v>
      </c>
      <c r="B279" s="22" t="s">
        <v>52</v>
      </c>
      <c r="C279" s="23" t="s">
        <v>1584</v>
      </c>
      <c r="D279" s="22"/>
      <c r="E279" s="22" t="s">
        <v>1585</v>
      </c>
      <c r="F279" s="22"/>
      <c r="G279" s="22"/>
      <c r="H279" s="22">
        <v>1</v>
      </c>
      <c r="I279" s="22"/>
      <c r="J279" s="22"/>
      <c r="K279" s="24">
        <v>23.5</v>
      </c>
      <c r="L279" s="24"/>
      <c r="M279" s="24"/>
      <c r="N279" s="24"/>
      <c r="O279" s="24" t="s">
        <v>65</v>
      </c>
      <c r="P279" s="24" t="s">
        <v>135</v>
      </c>
      <c r="Q279" s="30">
        <v>17</v>
      </c>
      <c r="R279" s="22" t="s">
        <v>1586</v>
      </c>
      <c r="S279" s="126"/>
      <c r="T279" s="22" t="s">
        <v>48</v>
      </c>
      <c r="U279" s="22"/>
      <c r="V279" s="22"/>
      <c r="W279" s="22"/>
      <c r="X279" s="22"/>
      <c r="Y279" s="22"/>
      <c r="Z279" s="22"/>
      <c r="AA279" s="22"/>
      <c r="AB279" s="22"/>
      <c r="AC279" s="22"/>
      <c r="AD279" s="22" t="s">
        <v>1587</v>
      </c>
      <c r="AE279" s="22"/>
      <c r="AF279" s="28" t="s">
        <v>1588</v>
      </c>
      <c r="AG279" s="22"/>
      <c r="AH279" s="22" t="s">
        <v>51</v>
      </c>
      <c r="AI279" s="22"/>
    </row>
    <row r="280" spans="1:35" ht="72" customHeight="1">
      <c r="A280" s="134">
        <v>40949</v>
      </c>
      <c r="B280" s="22" t="s">
        <v>52</v>
      </c>
      <c r="C280" s="23" t="s">
        <v>1584</v>
      </c>
      <c r="D280" s="22"/>
      <c r="E280" s="22" t="s">
        <v>1589</v>
      </c>
      <c r="F280" s="22" t="s">
        <v>1590</v>
      </c>
      <c r="G280" s="22" t="s">
        <v>79</v>
      </c>
      <c r="H280" s="22">
        <v>1</v>
      </c>
      <c r="I280" s="22"/>
      <c r="J280" s="22"/>
      <c r="K280" s="24">
        <v>49.6</v>
      </c>
      <c r="L280" s="24"/>
      <c r="M280" s="24"/>
      <c r="N280" s="24"/>
      <c r="O280" s="24" t="s">
        <v>65</v>
      </c>
      <c r="P280" s="24" t="s">
        <v>46</v>
      </c>
      <c r="Q280" s="30">
        <v>12.8</v>
      </c>
      <c r="R280" s="22"/>
      <c r="S280" s="22"/>
      <c r="T280" s="22" t="s">
        <v>58</v>
      </c>
      <c r="U280" s="22">
        <v>15</v>
      </c>
      <c r="V280" s="22" t="s">
        <v>48</v>
      </c>
      <c r="W280" s="22"/>
      <c r="X280" s="22"/>
      <c r="Y280" s="25">
        <v>40330</v>
      </c>
      <c r="Z280" s="25">
        <v>40909</v>
      </c>
      <c r="AA280" s="22"/>
      <c r="AB280" s="22"/>
      <c r="AC280" s="22"/>
      <c r="AD280" s="22"/>
      <c r="AE280" s="22"/>
      <c r="AF280" s="51" t="s">
        <v>1591</v>
      </c>
      <c r="AG280" s="22" t="s">
        <v>1592</v>
      </c>
      <c r="AH280" s="22" t="s">
        <v>699</v>
      </c>
      <c r="AI280" s="22"/>
    </row>
    <row r="281" spans="1:35" ht="55.5" customHeight="1">
      <c r="A281" s="21">
        <v>40949</v>
      </c>
      <c r="B281" s="22" t="s">
        <v>52</v>
      </c>
      <c r="C281" s="23" t="s">
        <v>1584</v>
      </c>
      <c r="D281" s="22"/>
      <c r="E281" s="22" t="s">
        <v>1593</v>
      </c>
      <c r="F281" s="22"/>
      <c r="G281" s="22" t="s">
        <v>79</v>
      </c>
      <c r="H281" s="22">
        <v>1</v>
      </c>
      <c r="I281" s="22"/>
      <c r="J281" s="22" t="s">
        <v>56</v>
      </c>
      <c r="K281" s="51">
        <v>70</v>
      </c>
      <c r="L281" s="24"/>
      <c r="M281" s="24"/>
      <c r="N281" s="51">
        <v>64</v>
      </c>
      <c r="O281" s="24" t="s">
        <v>1594</v>
      </c>
      <c r="P281" s="24" t="s">
        <v>1595</v>
      </c>
      <c r="Q281" s="30">
        <v>32</v>
      </c>
      <c r="R281" s="22" t="s">
        <v>1586</v>
      </c>
      <c r="S281" s="22"/>
      <c r="T281" s="22" t="s">
        <v>48</v>
      </c>
      <c r="U281" s="22">
        <v>15</v>
      </c>
      <c r="V281" s="22" t="s">
        <v>58</v>
      </c>
      <c r="W281" s="22"/>
      <c r="X281" s="22"/>
      <c r="Y281" s="25">
        <v>37624</v>
      </c>
      <c r="Z281" s="25">
        <v>40057</v>
      </c>
      <c r="AA281" s="22"/>
      <c r="AB281" s="22"/>
      <c r="AC281" s="22"/>
      <c r="AD281" s="22" t="s">
        <v>1596</v>
      </c>
      <c r="AE281" s="22"/>
      <c r="AF281" s="22"/>
      <c r="AG281" s="22" t="s">
        <v>1597</v>
      </c>
      <c r="AH281" s="22" t="s">
        <v>51</v>
      </c>
      <c r="AI281" s="22"/>
    </row>
    <row r="282" spans="1:35" ht="12" customHeight="1">
      <c r="A282" s="21">
        <v>40745</v>
      </c>
      <c r="B282" s="22" t="s">
        <v>37</v>
      </c>
      <c r="C282" s="23" t="s">
        <v>1598</v>
      </c>
      <c r="D282" s="22"/>
      <c r="E282" s="22" t="s">
        <v>1599</v>
      </c>
      <c r="F282" s="22" t="s">
        <v>1600</v>
      </c>
      <c r="G282" s="22" t="s">
        <v>42</v>
      </c>
      <c r="H282" s="22">
        <v>1</v>
      </c>
      <c r="I282" s="22" t="s">
        <v>929</v>
      </c>
      <c r="J282" s="22" t="s">
        <v>44</v>
      </c>
      <c r="K282" s="24"/>
      <c r="L282" s="24"/>
      <c r="M282" s="24"/>
      <c r="N282" s="24"/>
      <c r="O282" s="24" t="s">
        <v>57</v>
      </c>
      <c r="P282" s="24" t="s">
        <v>46</v>
      </c>
      <c r="Q282" s="22"/>
      <c r="R282" s="22"/>
      <c r="S282" s="22"/>
      <c r="T282" s="22"/>
      <c r="U282" s="22"/>
      <c r="V282" s="22" t="s">
        <v>100</v>
      </c>
      <c r="W282" s="22"/>
      <c r="X282" s="22"/>
      <c r="Y282" s="22"/>
      <c r="Z282" s="22">
        <v>1993</v>
      </c>
      <c r="AA282" s="22"/>
      <c r="AB282" s="22"/>
      <c r="AC282" s="22"/>
      <c r="AD282" s="22"/>
      <c r="AE282" s="22"/>
      <c r="AF282" s="22"/>
      <c r="AG282" s="22" t="s">
        <v>1601</v>
      </c>
      <c r="AH282" s="22"/>
      <c r="AI282" s="22"/>
    </row>
    <row r="283" spans="1:35" ht="60">
      <c r="A283" s="21">
        <v>40746</v>
      </c>
      <c r="B283" s="22" t="s">
        <v>37</v>
      </c>
      <c r="C283" s="23" t="s">
        <v>1598</v>
      </c>
      <c r="D283" s="22"/>
      <c r="E283" s="22" t="s">
        <v>1602</v>
      </c>
      <c r="F283" s="22" t="s">
        <v>1603</v>
      </c>
      <c r="G283" s="22" t="s">
        <v>42</v>
      </c>
      <c r="H283" s="22">
        <v>1</v>
      </c>
      <c r="I283" s="22" t="s">
        <v>1604</v>
      </c>
      <c r="J283" s="22" t="s">
        <v>56</v>
      </c>
      <c r="K283" s="24"/>
      <c r="L283" s="24"/>
      <c r="M283" s="24"/>
      <c r="N283" s="24"/>
      <c r="O283" s="24"/>
      <c r="P283" s="24" t="s">
        <v>46</v>
      </c>
      <c r="Q283" s="22"/>
      <c r="R283" s="22"/>
      <c r="S283" s="22"/>
      <c r="T283" s="22"/>
      <c r="U283" s="22"/>
      <c r="V283" s="22" t="s">
        <v>100</v>
      </c>
      <c r="W283" s="22"/>
      <c r="X283" s="22"/>
      <c r="Y283" s="22"/>
      <c r="Z283" s="22">
        <v>1993</v>
      </c>
      <c r="AA283" s="22"/>
      <c r="AB283" s="22"/>
      <c r="AC283" s="22"/>
      <c r="AD283" s="22"/>
      <c r="AE283" s="22"/>
      <c r="AF283" s="22"/>
      <c r="AG283" s="22" t="s">
        <v>1601</v>
      </c>
      <c r="AH283" s="22"/>
      <c r="AI283" s="22"/>
    </row>
    <row r="284" spans="1:35" s="31" customFormat="1" ht="72" customHeight="1">
      <c r="A284" s="36">
        <v>41193</v>
      </c>
      <c r="B284" s="37" t="s">
        <v>37</v>
      </c>
      <c r="C284" s="38" t="s">
        <v>1605</v>
      </c>
      <c r="D284" s="37"/>
      <c r="E284" s="37" t="s">
        <v>1606</v>
      </c>
      <c r="F284" s="37"/>
      <c r="G284" s="37" t="s">
        <v>145</v>
      </c>
      <c r="H284" s="37">
        <v>1</v>
      </c>
      <c r="I284" s="37" t="s">
        <v>1441</v>
      </c>
      <c r="J284" s="37" t="s">
        <v>56</v>
      </c>
      <c r="K284" s="39"/>
      <c r="L284" s="39"/>
      <c r="M284" s="39"/>
      <c r="N284" s="39"/>
      <c r="O284" s="39" t="s">
        <v>65</v>
      </c>
      <c r="P284" s="39" t="s">
        <v>135</v>
      </c>
      <c r="Q284" s="40">
        <v>1400</v>
      </c>
      <c r="R284" s="37"/>
      <c r="S284" s="37" t="s">
        <v>1607</v>
      </c>
      <c r="T284" s="37" t="s">
        <v>58</v>
      </c>
      <c r="U284" s="37"/>
      <c r="V284" s="37"/>
      <c r="W284" s="37"/>
      <c r="X284" s="37"/>
      <c r="Y284" s="37"/>
      <c r="Z284" s="37"/>
      <c r="AA284" s="37"/>
      <c r="AB284" s="37" t="s">
        <v>1608</v>
      </c>
      <c r="AC284" s="37" t="s">
        <v>1609</v>
      </c>
      <c r="AD284" s="37" t="s">
        <v>1610</v>
      </c>
      <c r="AE284" s="37"/>
      <c r="AF284" s="37"/>
      <c r="AG284" s="37"/>
      <c r="AH284" s="37" t="s">
        <v>51</v>
      </c>
      <c r="AI284" s="37" t="s">
        <v>1611</v>
      </c>
    </row>
    <row r="285" spans="1:35" s="31" customFormat="1" ht="204" customHeight="1">
      <c r="A285" s="21">
        <v>40745</v>
      </c>
      <c r="B285" s="22" t="s">
        <v>852</v>
      </c>
      <c r="C285" s="23" t="s">
        <v>1612</v>
      </c>
      <c r="D285" s="22"/>
      <c r="E285" s="22" t="s">
        <v>1613</v>
      </c>
      <c r="F285" s="22" t="s">
        <v>1614</v>
      </c>
      <c r="G285" s="22" t="s">
        <v>42</v>
      </c>
      <c r="H285" s="22">
        <v>1</v>
      </c>
      <c r="I285" s="22" t="s">
        <v>1615</v>
      </c>
      <c r="J285" s="22" t="s">
        <v>44</v>
      </c>
      <c r="K285" s="24"/>
      <c r="L285" s="24"/>
      <c r="M285" s="24"/>
      <c r="N285" s="24"/>
      <c r="O285" s="24" t="s">
        <v>57</v>
      </c>
      <c r="P285" s="24" t="s">
        <v>46</v>
      </c>
      <c r="Q285" s="30" t="s">
        <v>57</v>
      </c>
      <c r="R285" s="22" t="s">
        <v>1616</v>
      </c>
      <c r="S285" s="22"/>
      <c r="T285" s="22"/>
      <c r="U285" s="22"/>
      <c r="V285" s="22" t="s">
        <v>100</v>
      </c>
      <c r="W285" s="22"/>
      <c r="X285" s="22"/>
      <c r="Y285" s="22">
        <v>2007</v>
      </c>
      <c r="Z285" s="22"/>
      <c r="AA285" s="22"/>
      <c r="AB285" s="22"/>
      <c r="AC285" s="22"/>
      <c r="AD285" s="22"/>
      <c r="AE285" s="22"/>
      <c r="AF285" s="22"/>
      <c r="AG285" s="22"/>
      <c r="AH285" s="97" t="s">
        <v>51</v>
      </c>
      <c r="AI285" s="22"/>
    </row>
    <row r="286" spans="1:35" ht="84">
      <c r="A286" s="21">
        <v>40745</v>
      </c>
      <c r="B286" s="22" t="s">
        <v>852</v>
      </c>
      <c r="C286" s="23" t="s">
        <v>1612</v>
      </c>
      <c r="D286" s="22"/>
      <c r="E286" s="22" t="s">
        <v>1617</v>
      </c>
      <c r="F286" s="22" t="s">
        <v>1618</v>
      </c>
      <c r="G286" s="22" t="s">
        <v>42</v>
      </c>
      <c r="H286" s="22">
        <v>1</v>
      </c>
      <c r="I286" s="22" t="s">
        <v>566</v>
      </c>
      <c r="J286" s="22" t="s">
        <v>56</v>
      </c>
      <c r="K286" s="24"/>
      <c r="L286" s="24"/>
      <c r="M286" s="24"/>
      <c r="N286" s="24"/>
      <c r="O286" s="24" t="s">
        <v>57</v>
      </c>
      <c r="P286" s="24" t="s">
        <v>46</v>
      </c>
      <c r="Q286" s="30">
        <v>28.5</v>
      </c>
      <c r="R286" s="22" t="s">
        <v>1616</v>
      </c>
      <c r="S286" s="22"/>
      <c r="T286" s="22"/>
      <c r="U286" s="22"/>
      <c r="V286" s="22" t="s">
        <v>100</v>
      </c>
      <c r="W286" s="22"/>
      <c r="X286" s="22"/>
      <c r="Y286" s="22">
        <v>2007</v>
      </c>
      <c r="Z286" s="22">
        <v>2010</v>
      </c>
      <c r="AA286" s="22"/>
      <c r="AB286" s="22" t="s">
        <v>1619</v>
      </c>
      <c r="AC286" s="22"/>
      <c r="AD286" s="22"/>
      <c r="AE286" s="22"/>
      <c r="AF286" s="22"/>
      <c r="AG286" s="22" t="s">
        <v>1620</v>
      </c>
      <c r="AH286" s="97" t="s">
        <v>51</v>
      </c>
      <c r="AI286" s="22"/>
    </row>
    <row r="287" spans="1:35" s="31" customFormat="1" ht="48">
      <c r="A287" s="21">
        <v>40744</v>
      </c>
      <c r="B287" s="22" t="s">
        <v>103</v>
      </c>
      <c r="C287" s="23" t="s">
        <v>1621</v>
      </c>
      <c r="D287" s="22"/>
      <c r="E287" s="22" t="s">
        <v>1622</v>
      </c>
      <c r="F287" s="22"/>
      <c r="G287" s="22" t="s">
        <v>1623</v>
      </c>
      <c r="H287" s="22">
        <v>1</v>
      </c>
      <c r="I287" s="22"/>
      <c r="J287" s="22"/>
      <c r="K287" s="24"/>
      <c r="L287" s="24"/>
      <c r="M287" s="24"/>
      <c r="N287" s="24"/>
      <c r="O287" s="24"/>
      <c r="P287" s="24" t="s">
        <v>135</v>
      </c>
      <c r="Q287" s="22"/>
      <c r="R287" s="22"/>
      <c r="S287" s="22" t="s">
        <v>1624</v>
      </c>
      <c r="T287" s="22" t="s">
        <v>58</v>
      </c>
      <c r="U287" s="22"/>
      <c r="V287" s="22"/>
      <c r="W287" s="22"/>
      <c r="X287" s="22"/>
      <c r="Y287" s="22"/>
      <c r="Z287" s="22"/>
      <c r="AA287" s="22"/>
      <c r="AB287" s="22"/>
      <c r="AC287" s="22"/>
      <c r="AD287" s="22"/>
      <c r="AE287" s="22"/>
      <c r="AF287" s="95" t="s">
        <v>1625</v>
      </c>
      <c r="AG287" s="22" t="s">
        <v>1626</v>
      </c>
      <c r="AH287" s="22" t="s">
        <v>1627</v>
      </c>
      <c r="AI287" s="22"/>
    </row>
    <row r="288" spans="1:35" s="31" customFormat="1" ht="48" customHeight="1">
      <c r="A288" s="36">
        <v>40945</v>
      </c>
      <c r="B288" s="37" t="s">
        <v>154</v>
      </c>
      <c r="C288" s="38" t="s">
        <v>1628</v>
      </c>
      <c r="D288" s="37"/>
      <c r="E288" s="37" t="s">
        <v>1629</v>
      </c>
      <c r="F288" s="37" t="s">
        <v>1630</v>
      </c>
      <c r="G288" s="37" t="s">
        <v>42</v>
      </c>
      <c r="H288" s="37">
        <v>1</v>
      </c>
      <c r="I288" s="37" t="s">
        <v>1631</v>
      </c>
      <c r="J288" s="37" t="s">
        <v>56</v>
      </c>
      <c r="K288" s="39"/>
      <c r="L288" s="39"/>
      <c r="M288" s="39"/>
      <c r="N288" s="39"/>
      <c r="O288" s="39"/>
      <c r="P288" s="39" t="s">
        <v>66</v>
      </c>
      <c r="Q288" s="40">
        <v>261.2</v>
      </c>
      <c r="R288" s="37" t="s">
        <v>1632</v>
      </c>
      <c r="S288" s="37"/>
      <c r="T288" s="37" t="s">
        <v>58</v>
      </c>
      <c r="U288" s="37"/>
      <c r="V288" s="37" t="s">
        <v>1633</v>
      </c>
      <c r="W288" s="37"/>
      <c r="X288" s="37"/>
      <c r="Y288" s="37"/>
      <c r="Z288" s="37"/>
      <c r="AA288" s="37"/>
      <c r="AB288" s="37" t="s">
        <v>1634</v>
      </c>
      <c r="AC288" s="37"/>
      <c r="AD288" s="37" t="s">
        <v>1635</v>
      </c>
      <c r="AE288" s="37" t="s">
        <v>1636</v>
      </c>
      <c r="AF288" s="37"/>
      <c r="AG288" s="37" t="s">
        <v>1637</v>
      </c>
      <c r="AH288" s="94" t="s">
        <v>1638</v>
      </c>
      <c r="AI288" s="37"/>
    </row>
    <row r="289" spans="1:35" ht="108">
      <c r="A289" s="21">
        <v>40735</v>
      </c>
      <c r="B289" s="22" t="s">
        <v>154</v>
      </c>
      <c r="C289" s="23" t="s">
        <v>1628</v>
      </c>
      <c r="D289" s="22" t="s">
        <v>1639</v>
      </c>
      <c r="E289" s="22" t="s">
        <v>1640</v>
      </c>
      <c r="F289" s="22" t="s">
        <v>1641</v>
      </c>
      <c r="G289" s="22" t="s">
        <v>42</v>
      </c>
      <c r="H289" s="22">
        <v>1</v>
      </c>
      <c r="I289" s="22" t="s">
        <v>1642</v>
      </c>
      <c r="J289" s="22" t="s">
        <v>44</v>
      </c>
      <c r="K289" s="24"/>
      <c r="L289" s="24"/>
      <c r="M289" s="24"/>
      <c r="N289" s="24"/>
      <c r="O289" s="24" t="s">
        <v>65</v>
      </c>
      <c r="P289" s="24" t="s">
        <v>66</v>
      </c>
      <c r="Q289" s="30">
        <v>11.31</v>
      </c>
      <c r="R289" s="22" t="s">
        <v>1643</v>
      </c>
      <c r="S289" s="22"/>
      <c r="T289" s="22" t="s">
        <v>1644</v>
      </c>
      <c r="U289" s="22"/>
      <c r="V289" s="22"/>
      <c r="W289" s="22"/>
      <c r="X289" s="22"/>
      <c r="Y289" s="25">
        <v>39479</v>
      </c>
      <c r="Z289" s="22"/>
      <c r="AA289" s="22">
        <v>2011</v>
      </c>
      <c r="AB289" s="22"/>
      <c r="AC289" s="22"/>
      <c r="AD289" s="22"/>
      <c r="AE289" s="22"/>
      <c r="AF289" s="22" t="s">
        <v>1645</v>
      </c>
      <c r="AG289" s="22" t="s">
        <v>1646</v>
      </c>
      <c r="AH289" s="22" t="s">
        <v>1647</v>
      </c>
      <c r="AI289" s="22"/>
    </row>
    <row r="290" spans="1:35" ht="228">
      <c r="A290" s="21">
        <v>40920</v>
      </c>
      <c r="B290" s="22" t="s">
        <v>154</v>
      </c>
      <c r="C290" s="23" t="s">
        <v>1628</v>
      </c>
      <c r="D290" s="22"/>
      <c r="E290" s="22" t="s">
        <v>1648</v>
      </c>
      <c r="F290" s="22" t="s">
        <v>1649</v>
      </c>
      <c r="G290" s="22" t="s">
        <v>1650</v>
      </c>
      <c r="H290" s="22">
        <v>1</v>
      </c>
      <c r="I290" s="22" t="s">
        <v>1651</v>
      </c>
      <c r="J290" s="22" t="s">
        <v>56</v>
      </c>
      <c r="K290" s="24"/>
      <c r="L290" s="24"/>
      <c r="M290" s="24">
        <v>86</v>
      </c>
      <c r="N290" s="24">
        <v>1500</v>
      </c>
      <c r="O290" s="24" t="s">
        <v>65</v>
      </c>
      <c r="P290" s="24" t="s">
        <v>46</v>
      </c>
      <c r="Q290" s="30">
        <v>100</v>
      </c>
      <c r="R290" s="22" t="s">
        <v>1632</v>
      </c>
      <c r="S290" s="22" t="s">
        <v>1652</v>
      </c>
      <c r="T290" s="22" t="s">
        <v>1653</v>
      </c>
      <c r="U290" s="22"/>
      <c r="V290" s="22" t="s">
        <v>1654</v>
      </c>
      <c r="W290" s="22"/>
      <c r="X290" s="22" t="s">
        <v>276</v>
      </c>
      <c r="Y290" s="22">
        <v>2008</v>
      </c>
      <c r="Z290" s="22">
        <v>2010</v>
      </c>
      <c r="AA290" s="22"/>
      <c r="AB290" s="22"/>
      <c r="AC290" s="22"/>
      <c r="AD290" s="22"/>
      <c r="AE290" s="22"/>
      <c r="AF290" s="22"/>
      <c r="AG290" s="22" t="s">
        <v>1655</v>
      </c>
      <c r="AH290" s="97" t="s">
        <v>57</v>
      </c>
      <c r="AI290" s="22"/>
    </row>
    <row r="291" spans="1:35" ht="84">
      <c r="A291" s="21">
        <v>40744</v>
      </c>
      <c r="B291" s="22" t="s">
        <v>154</v>
      </c>
      <c r="C291" s="23" t="s">
        <v>1628</v>
      </c>
      <c r="D291" s="22"/>
      <c r="E291" s="22" t="s">
        <v>1656</v>
      </c>
      <c r="F291" s="22"/>
      <c r="G291" s="22" t="s">
        <v>42</v>
      </c>
      <c r="H291" s="22">
        <v>1</v>
      </c>
      <c r="I291" s="22" t="s">
        <v>422</v>
      </c>
      <c r="J291" s="22" t="s">
        <v>108</v>
      </c>
      <c r="K291" s="24"/>
      <c r="L291" s="24"/>
      <c r="M291" s="24"/>
      <c r="N291" s="24"/>
      <c r="O291" s="24" t="s">
        <v>65</v>
      </c>
      <c r="P291" s="24" t="s">
        <v>46</v>
      </c>
      <c r="Q291" s="22"/>
      <c r="R291" s="22" t="s">
        <v>57</v>
      </c>
      <c r="S291" s="22"/>
      <c r="T291" s="22" t="s">
        <v>1657</v>
      </c>
      <c r="U291" s="22"/>
      <c r="V291" s="22"/>
      <c r="W291" s="22"/>
      <c r="X291" s="22"/>
      <c r="Y291" s="22"/>
      <c r="Z291" s="22">
        <v>2006</v>
      </c>
      <c r="AA291" s="22"/>
      <c r="AB291" s="22"/>
      <c r="AC291" s="22"/>
      <c r="AD291" s="22"/>
      <c r="AE291" s="22"/>
      <c r="AF291" s="22"/>
      <c r="AG291" s="22"/>
      <c r="AH291" s="22"/>
      <c r="AI291" s="22"/>
    </row>
    <row r="292" spans="1:35" ht="60">
      <c r="A292" s="21">
        <v>40744</v>
      </c>
      <c r="B292" s="22" t="s">
        <v>154</v>
      </c>
      <c r="C292" s="23" t="s">
        <v>1628</v>
      </c>
      <c r="D292" s="22"/>
      <c r="E292" s="22" t="s">
        <v>1658</v>
      </c>
      <c r="F292" s="22" t="s">
        <v>1659</v>
      </c>
      <c r="G292" s="22" t="s">
        <v>79</v>
      </c>
      <c r="H292" s="22">
        <v>1</v>
      </c>
      <c r="I292" s="22"/>
      <c r="J292" s="22"/>
      <c r="K292" s="24"/>
      <c r="L292" s="24"/>
      <c r="M292" s="24"/>
      <c r="N292" s="24"/>
      <c r="O292" s="24" t="s">
        <v>65</v>
      </c>
      <c r="P292" s="24" t="s">
        <v>66</v>
      </c>
      <c r="Q292" s="30">
        <v>37.6</v>
      </c>
      <c r="R292" s="22" t="s">
        <v>1632</v>
      </c>
      <c r="S292" s="22"/>
      <c r="T292" s="22" t="s">
        <v>58</v>
      </c>
      <c r="U292" s="22"/>
      <c r="V292" s="22"/>
      <c r="W292" s="22"/>
      <c r="X292" s="22"/>
      <c r="Y292" s="22">
        <v>2008</v>
      </c>
      <c r="Z292" s="22"/>
      <c r="AA292" s="22"/>
      <c r="AB292" s="22"/>
      <c r="AC292" s="22"/>
      <c r="AD292" s="22"/>
      <c r="AE292" s="22"/>
      <c r="AF292" s="22"/>
      <c r="AG292" s="22" t="s">
        <v>1660</v>
      </c>
      <c r="AH292" s="91"/>
      <c r="AI292" s="22"/>
    </row>
    <row r="293" spans="1:35" ht="120">
      <c r="A293" s="21">
        <v>41137</v>
      </c>
      <c r="B293" s="22" t="s">
        <v>154</v>
      </c>
      <c r="C293" s="23" t="s">
        <v>1628</v>
      </c>
      <c r="D293" s="22"/>
      <c r="E293" s="22" t="s">
        <v>1661</v>
      </c>
      <c r="F293" s="22" t="s">
        <v>1662</v>
      </c>
      <c r="G293" s="22" t="s">
        <v>42</v>
      </c>
      <c r="H293" s="22">
        <v>1</v>
      </c>
      <c r="I293" s="22" t="s">
        <v>1663</v>
      </c>
      <c r="J293" s="22" t="s">
        <v>56</v>
      </c>
      <c r="K293" s="24">
        <v>92.2</v>
      </c>
      <c r="L293" s="24"/>
      <c r="M293" s="24"/>
      <c r="N293" s="24">
        <v>2245</v>
      </c>
      <c r="O293" s="24" t="s">
        <v>65</v>
      </c>
      <c r="P293" s="24" t="s">
        <v>46</v>
      </c>
      <c r="Q293" s="22">
        <v>490</v>
      </c>
      <c r="R293" s="22" t="s">
        <v>1664</v>
      </c>
      <c r="S293" s="22"/>
      <c r="T293" s="22" t="s">
        <v>1665</v>
      </c>
      <c r="U293" s="22"/>
      <c r="V293" s="22" t="s">
        <v>1666</v>
      </c>
      <c r="W293" s="22"/>
      <c r="X293" s="22"/>
      <c r="Y293" s="22">
        <v>2002</v>
      </c>
      <c r="Z293" s="22">
        <v>2007</v>
      </c>
      <c r="AA293" s="22"/>
      <c r="AB293" s="22"/>
      <c r="AC293" s="22"/>
      <c r="AD293" s="22"/>
      <c r="AE293" s="22" t="s">
        <v>1667</v>
      </c>
      <c r="AF293" s="22"/>
      <c r="AG293" s="22" t="s">
        <v>1668</v>
      </c>
      <c r="AH293" s="22" t="s">
        <v>1669</v>
      </c>
      <c r="AI293" s="22"/>
    </row>
    <row r="294" spans="1:35" ht="108">
      <c r="A294" s="21">
        <v>41137</v>
      </c>
      <c r="B294" s="22" t="s">
        <v>154</v>
      </c>
      <c r="C294" s="23" t="s">
        <v>1628</v>
      </c>
      <c r="D294" s="22"/>
      <c r="E294" s="22" t="s">
        <v>1670</v>
      </c>
      <c r="F294" s="22" t="s">
        <v>1671</v>
      </c>
      <c r="G294" s="22" t="s">
        <v>42</v>
      </c>
      <c r="H294" s="22">
        <v>1</v>
      </c>
      <c r="I294" s="22" t="s">
        <v>1642</v>
      </c>
      <c r="J294" s="22" t="s">
        <v>44</v>
      </c>
      <c r="K294" s="24"/>
      <c r="L294" s="24"/>
      <c r="M294" s="24"/>
      <c r="N294" s="24"/>
      <c r="O294" s="24" t="s">
        <v>45</v>
      </c>
      <c r="P294" s="24" t="s">
        <v>66</v>
      </c>
      <c r="Q294" s="30">
        <v>28</v>
      </c>
      <c r="R294" s="22" t="s">
        <v>1672</v>
      </c>
      <c r="S294" s="22"/>
      <c r="T294" s="22" t="s">
        <v>1673</v>
      </c>
      <c r="U294" s="22"/>
      <c r="V294" s="22"/>
      <c r="W294" s="22"/>
      <c r="X294" s="22"/>
      <c r="Y294" s="22">
        <v>2007</v>
      </c>
      <c r="Z294" s="22"/>
      <c r="AA294" s="22"/>
      <c r="AB294" s="22"/>
      <c r="AC294" s="22"/>
      <c r="AD294" s="22"/>
      <c r="AE294" s="22"/>
      <c r="AF294" s="22"/>
      <c r="AG294" s="22" t="s">
        <v>1674</v>
      </c>
      <c r="AH294" s="22"/>
      <c r="AI294" s="22"/>
    </row>
    <row r="295" spans="1:35" ht="72">
      <c r="A295" s="21">
        <v>40814</v>
      </c>
      <c r="B295" s="22" t="s">
        <v>154</v>
      </c>
      <c r="C295" s="23" t="s">
        <v>1628</v>
      </c>
      <c r="D295" s="22" t="s">
        <v>1675</v>
      </c>
      <c r="E295" s="22" t="s">
        <v>1676</v>
      </c>
      <c r="F295" s="22"/>
      <c r="G295" s="22" t="s">
        <v>42</v>
      </c>
      <c r="H295" s="22">
        <v>1</v>
      </c>
      <c r="I295" s="22" t="s">
        <v>1677</v>
      </c>
      <c r="J295" s="22" t="s">
        <v>56</v>
      </c>
      <c r="K295" s="24"/>
      <c r="L295" s="24"/>
      <c r="M295" s="24"/>
      <c r="N295" s="24"/>
      <c r="O295" s="24" t="s">
        <v>65</v>
      </c>
      <c r="P295" s="24" t="s">
        <v>66</v>
      </c>
      <c r="Q295" s="30">
        <v>166</v>
      </c>
      <c r="R295" s="22"/>
      <c r="S295" s="22" t="s">
        <v>1678</v>
      </c>
      <c r="T295" s="22"/>
      <c r="U295" s="22"/>
      <c r="V295" s="22" t="s">
        <v>1271</v>
      </c>
      <c r="W295" s="22"/>
      <c r="X295" s="22"/>
      <c r="Y295" s="22">
        <v>2011</v>
      </c>
      <c r="Z295" s="25">
        <v>41609</v>
      </c>
      <c r="AA295" s="22"/>
      <c r="AB295" s="22"/>
      <c r="AC295" s="22"/>
      <c r="AD295" s="22"/>
      <c r="AE295" s="22"/>
      <c r="AF295" s="22"/>
      <c r="AG295" s="22" t="s">
        <v>1679</v>
      </c>
      <c r="AH295" s="22" t="s">
        <v>51</v>
      </c>
      <c r="AI295" s="22"/>
    </row>
    <row r="296" spans="1:35" ht="84">
      <c r="A296" s="72">
        <v>41137</v>
      </c>
      <c r="B296" s="75" t="s">
        <v>154</v>
      </c>
      <c r="C296" s="74" t="s">
        <v>1628</v>
      </c>
      <c r="D296" s="75"/>
      <c r="E296" s="75" t="s">
        <v>1680</v>
      </c>
      <c r="F296" s="75"/>
      <c r="G296" s="75" t="s">
        <v>42</v>
      </c>
      <c r="H296" s="75">
        <v>1</v>
      </c>
      <c r="I296" s="75"/>
      <c r="J296" s="75"/>
      <c r="K296" s="142"/>
      <c r="L296" s="142"/>
      <c r="M296" s="142"/>
      <c r="N296" s="142"/>
      <c r="O296" s="142" t="s">
        <v>65</v>
      </c>
      <c r="P296" s="142" t="s">
        <v>135</v>
      </c>
      <c r="Q296" s="109">
        <v>100</v>
      </c>
      <c r="R296" s="75"/>
      <c r="S296" s="75"/>
      <c r="T296" s="75" t="s">
        <v>1681</v>
      </c>
      <c r="U296" s="75"/>
      <c r="V296" s="75"/>
      <c r="W296" s="75"/>
      <c r="X296" s="75"/>
      <c r="Y296" s="75"/>
      <c r="Z296" s="75"/>
      <c r="AA296" s="75"/>
      <c r="AB296" s="75"/>
      <c r="AC296" s="75"/>
      <c r="AD296" s="75"/>
      <c r="AE296" s="75"/>
      <c r="AF296" s="75"/>
      <c r="AG296" s="75"/>
      <c r="AH296" s="75" t="s">
        <v>51</v>
      </c>
      <c r="AI296" s="75"/>
    </row>
    <row r="297" spans="1:34" s="22" customFormat="1" ht="144">
      <c r="A297" s="21">
        <v>40756</v>
      </c>
      <c r="B297" s="22" t="s">
        <v>52</v>
      </c>
      <c r="C297" s="23" t="s">
        <v>1682</v>
      </c>
      <c r="E297" s="22" t="s">
        <v>1683</v>
      </c>
      <c r="F297" s="22" t="s">
        <v>1684</v>
      </c>
      <c r="G297" s="22" t="s">
        <v>1685</v>
      </c>
      <c r="H297" s="22">
        <v>1</v>
      </c>
      <c r="I297" s="22" t="s">
        <v>894</v>
      </c>
      <c r="J297" s="22" t="s">
        <v>56</v>
      </c>
      <c r="K297" s="24"/>
      <c r="L297" s="24"/>
      <c r="M297" s="24"/>
      <c r="N297" s="24"/>
      <c r="O297" s="24" t="s">
        <v>65</v>
      </c>
      <c r="P297" s="24" t="s">
        <v>66</v>
      </c>
      <c r="Q297" s="30">
        <v>2000</v>
      </c>
      <c r="R297" s="22" t="s">
        <v>1686</v>
      </c>
      <c r="S297" s="34" t="s">
        <v>1687</v>
      </c>
      <c r="T297" s="22" t="s">
        <v>58</v>
      </c>
      <c r="V297" s="22" t="s">
        <v>57</v>
      </c>
      <c r="Y297" s="22">
        <v>2011</v>
      </c>
      <c r="Z297" s="22">
        <v>2017</v>
      </c>
      <c r="AB297" s="22" t="s">
        <v>1688</v>
      </c>
      <c r="AD297" s="22" t="s">
        <v>1689</v>
      </c>
      <c r="AG297" s="22" t="s">
        <v>1690</v>
      </c>
      <c r="AH297" s="22" t="s">
        <v>51</v>
      </c>
    </row>
    <row r="298" spans="1:35" s="37" customFormat="1" ht="72">
      <c r="A298" s="21">
        <v>40760</v>
      </c>
      <c r="B298" s="34" t="s">
        <v>52</v>
      </c>
      <c r="C298" s="23" t="s">
        <v>1682</v>
      </c>
      <c r="D298" s="22"/>
      <c r="E298" s="22" t="s">
        <v>1691</v>
      </c>
      <c r="F298" s="22" t="s">
        <v>1692</v>
      </c>
      <c r="G298" s="22"/>
      <c r="H298" s="22">
        <v>1</v>
      </c>
      <c r="I298" s="22" t="s">
        <v>483</v>
      </c>
      <c r="J298" s="22" t="s">
        <v>56</v>
      </c>
      <c r="K298" s="24"/>
      <c r="L298" s="24"/>
      <c r="M298" s="24"/>
      <c r="N298" s="24"/>
      <c r="O298" s="24"/>
      <c r="P298" s="24" t="s">
        <v>66</v>
      </c>
      <c r="Q298" s="30">
        <v>100</v>
      </c>
      <c r="R298" s="22"/>
      <c r="S298" s="22" t="s">
        <v>1693</v>
      </c>
      <c r="T298" s="22" t="s">
        <v>100</v>
      </c>
      <c r="U298" s="22"/>
      <c r="V298" s="22"/>
      <c r="W298" s="22"/>
      <c r="X298" s="22"/>
      <c r="Y298" s="22"/>
      <c r="Z298" s="22"/>
      <c r="AA298" s="22"/>
      <c r="AB298" s="22" t="s">
        <v>1694</v>
      </c>
      <c r="AC298" s="22"/>
      <c r="AD298" s="22"/>
      <c r="AE298" s="22"/>
      <c r="AF298" s="22"/>
      <c r="AG298" s="22" t="s">
        <v>1695</v>
      </c>
      <c r="AH298" s="22" t="s">
        <v>1696</v>
      </c>
      <c r="AI298" s="22"/>
    </row>
    <row r="299" spans="1:35" ht="48">
      <c r="A299" s="36">
        <v>41023</v>
      </c>
      <c r="B299" s="45" t="s">
        <v>52</v>
      </c>
      <c r="C299" s="38" t="s">
        <v>1682</v>
      </c>
      <c r="D299" s="37"/>
      <c r="E299" s="37" t="s">
        <v>1697</v>
      </c>
      <c r="F299" s="37" t="s">
        <v>1684</v>
      </c>
      <c r="G299" s="37" t="s">
        <v>1685</v>
      </c>
      <c r="H299" s="37">
        <v>1</v>
      </c>
      <c r="I299" s="37" t="s">
        <v>500</v>
      </c>
      <c r="J299" s="37" t="s">
        <v>56</v>
      </c>
      <c r="K299" s="45"/>
      <c r="L299" s="45"/>
      <c r="M299" s="45"/>
      <c r="N299" s="45"/>
      <c r="O299" s="45" t="s">
        <v>65</v>
      </c>
      <c r="P299" s="45" t="s">
        <v>66</v>
      </c>
      <c r="Q299" s="40">
        <v>240</v>
      </c>
      <c r="R299" s="37" t="s">
        <v>1698</v>
      </c>
      <c r="S299" s="37" t="s">
        <v>1699</v>
      </c>
      <c r="T299" s="37" t="s">
        <v>202</v>
      </c>
      <c r="U299" s="37"/>
      <c r="V299" s="37" t="s">
        <v>1700</v>
      </c>
      <c r="W299" s="37"/>
      <c r="X299" s="37"/>
      <c r="Y299" s="37">
        <v>2011</v>
      </c>
      <c r="Z299" s="37">
        <v>2015</v>
      </c>
      <c r="AA299" s="37"/>
      <c r="AB299" s="37" t="s">
        <v>1701</v>
      </c>
      <c r="AC299" s="37" t="s">
        <v>1702</v>
      </c>
      <c r="AD299" s="37"/>
      <c r="AE299" s="37"/>
      <c r="AF299" s="37"/>
      <c r="AG299" s="45" t="s">
        <v>1703</v>
      </c>
      <c r="AH299" s="37" t="s">
        <v>1704</v>
      </c>
      <c r="AI299" s="45"/>
    </row>
    <row r="300" spans="1:35" ht="36">
      <c r="A300" s="21">
        <v>40676</v>
      </c>
      <c r="B300" s="34" t="s">
        <v>52</v>
      </c>
      <c r="C300" s="23" t="s">
        <v>1682</v>
      </c>
      <c r="D300" s="22"/>
      <c r="E300" s="22" t="s">
        <v>1705</v>
      </c>
      <c r="F300" s="22" t="s">
        <v>1706</v>
      </c>
      <c r="G300" s="22"/>
      <c r="H300" s="22">
        <v>1</v>
      </c>
      <c r="I300" s="22" t="s">
        <v>742</v>
      </c>
      <c r="J300" s="22" t="s">
        <v>56</v>
      </c>
      <c r="K300" s="24"/>
      <c r="L300" s="24"/>
      <c r="M300" s="24"/>
      <c r="N300" s="24"/>
      <c r="O300" s="24"/>
      <c r="P300" s="24" t="s">
        <v>135</v>
      </c>
      <c r="Q300" s="22"/>
      <c r="R300" s="22"/>
      <c r="S300" s="22" t="s">
        <v>1707</v>
      </c>
      <c r="T300" s="22"/>
      <c r="U300" s="22"/>
      <c r="V300" s="22"/>
      <c r="W300" s="22"/>
      <c r="X300" s="22"/>
      <c r="Y300" s="22">
        <v>2010</v>
      </c>
      <c r="Z300" s="22"/>
      <c r="AA300" s="22"/>
      <c r="AB300" s="22"/>
      <c r="AC300" s="22"/>
      <c r="AD300" s="22"/>
      <c r="AE300" s="22"/>
      <c r="AF300" s="22"/>
      <c r="AG300" s="22"/>
      <c r="AH300" s="22" t="s">
        <v>1708</v>
      </c>
      <c r="AI300" s="22"/>
    </row>
    <row r="301" spans="1:35" ht="72">
      <c r="A301" s="21">
        <v>40679</v>
      </c>
      <c r="B301" s="34" t="s">
        <v>52</v>
      </c>
      <c r="C301" s="23" t="s">
        <v>1682</v>
      </c>
      <c r="D301" s="22"/>
      <c r="E301" s="22" t="s">
        <v>1709</v>
      </c>
      <c r="F301" s="22"/>
      <c r="G301" s="22" t="s">
        <v>42</v>
      </c>
      <c r="H301" s="22">
        <v>1</v>
      </c>
      <c r="I301" s="22" t="s">
        <v>1710</v>
      </c>
      <c r="J301" s="22" t="s">
        <v>56</v>
      </c>
      <c r="K301" s="34"/>
      <c r="L301" s="34"/>
      <c r="M301" s="34"/>
      <c r="N301" s="34"/>
      <c r="O301" s="34"/>
      <c r="P301" s="34" t="s">
        <v>135</v>
      </c>
      <c r="Q301" s="30">
        <v>400</v>
      </c>
      <c r="R301" s="22"/>
      <c r="S301" s="22"/>
      <c r="T301" s="22" t="s">
        <v>1711</v>
      </c>
      <c r="U301" s="22"/>
      <c r="V301" s="22"/>
      <c r="W301" s="22"/>
      <c r="X301" s="22"/>
      <c r="Y301" s="22"/>
      <c r="Z301" s="22"/>
      <c r="AA301" s="22"/>
      <c r="AB301" s="22"/>
      <c r="AC301" s="22"/>
      <c r="AD301" s="22"/>
      <c r="AE301" s="22"/>
      <c r="AF301" s="22"/>
      <c r="AG301" s="34"/>
      <c r="AH301" s="22" t="s">
        <v>1696</v>
      </c>
      <c r="AI301" s="34"/>
    </row>
    <row r="302" spans="1:35" ht="96">
      <c r="A302" s="21">
        <v>40744</v>
      </c>
      <c r="B302" s="22" t="s">
        <v>52</v>
      </c>
      <c r="C302" s="23" t="s">
        <v>1682</v>
      </c>
      <c r="D302" s="22"/>
      <c r="E302" s="22" t="s">
        <v>1712</v>
      </c>
      <c r="F302" s="22" t="s">
        <v>1165</v>
      </c>
      <c r="G302" s="22" t="s">
        <v>42</v>
      </c>
      <c r="H302" s="22">
        <v>1</v>
      </c>
      <c r="I302" s="22" t="s">
        <v>324</v>
      </c>
      <c r="J302" s="22" t="s">
        <v>56</v>
      </c>
      <c r="K302" s="24"/>
      <c r="L302" s="24"/>
      <c r="M302" s="24"/>
      <c r="N302" s="24"/>
      <c r="O302" s="24" t="s">
        <v>65</v>
      </c>
      <c r="P302" s="24" t="s">
        <v>135</v>
      </c>
      <c r="Q302" s="30">
        <v>2200</v>
      </c>
      <c r="R302" s="22" t="s">
        <v>1713</v>
      </c>
      <c r="S302" s="22"/>
      <c r="T302" s="22" t="s">
        <v>57</v>
      </c>
      <c r="U302" s="22"/>
      <c r="V302" s="22"/>
      <c r="W302" s="22"/>
      <c r="X302" s="22"/>
      <c r="Y302" s="22"/>
      <c r="Z302" s="22"/>
      <c r="AA302" s="22"/>
      <c r="AB302" s="22"/>
      <c r="AC302" s="22"/>
      <c r="AD302" s="22" t="s">
        <v>1714</v>
      </c>
      <c r="AE302" s="22"/>
      <c r="AF302" s="22"/>
      <c r="AG302" s="22" t="s">
        <v>1715</v>
      </c>
      <c r="AH302" s="22" t="s">
        <v>1716</v>
      </c>
      <c r="AI302" s="22"/>
    </row>
    <row r="303" spans="1:35" ht="132">
      <c r="A303" s="21">
        <v>40730</v>
      </c>
      <c r="B303" s="34" t="s">
        <v>52</v>
      </c>
      <c r="C303" s="23" t="s">
        <v>1682</v>
      </c>
      <c r="D303" s="22"/>
      <c r="E303" s="22" t="s">
        <v>1717</v>
      </c>
      <c r="F303" s="22" t="s">
        <v>1718</v>
      </c>
      <c r="G303" s="22" t="s">
        <v>1719</v>
      </c>
      <c r="H303" s="22">
        <v>1</v>
      </c>
      <c r="I303" s="22" t="s">
        <v>1349</v>
      </c>
      <c r="J303" s="22" t="s">
        <v>56</v>
      </c>
      <c r="K303" s="24"/>
      <c r="L303" s="24"/>
      <c r="M303" s="24"/>
      <c r="N303" s="24"/>
      <c r="O303" s="24" t="s">
        <v>65</v>
      </c>
      <c r="P303" s="24" t="s">
        <v>66</v>
      </c>
      <c r="Q303" s="30">
        <v>430</v>
      </c>
      <c r="R303" s="22" t="s">
        <v>1720</v>
      </c>
      <c r="S303" s="22" t="s">
        <v>1693</v>
      </c>
      <c r="T303" s="22" t="s">
        <v>58</v>
      </c>
      <c r="U303" s="22"/>
      <c r="V303" s="22"/>
      <c r="W303" s="22"/>
      <c r="X303" s="22" t="s">
        <v>1721</v>
      </c>
      <c r="Y303" s="22">
        <v>2008</v>
      </c>
      <c r="Z303" s="22">
        <v>2012</v>
      </c>
      <c r="AA303" s="22"/>
      <c r="AB303" s="22"/>
      <c r="AC303" s="22"/>
      <c r="AD303" s="22"/>
      <c r="AE303" s="22"/>
      <c r="AF303" s="22"/>
      <c r="AG303" s="22" t="s">
        <v>1722</v>
      </c>
      <c r="AH303" s="91" t="s">
        <v>1723</v>
      </c>
      <c r="AI303" s="22" t="s">
        <v>1724</v>
      </c>
    </row>
    <row r="304" spans="1:35" ht="60">
      <c r="A304" s="21">
        <v>40920</v>
      </c>
      <c r="B304" s="22" t="s">
        <v>52</v>
      </c>
      <c r="C304" s="23" t="s">
        <v>1682</v>
      </c>
      <c r="D304" s="22"/>
      <c r="E304" s="22" t="s">
        <v>1725</v>
      </c>
      <c r="F304" s="22"/>
      <c r="G304" s="22" t="s">
        <v>1726</v>
      </c>
      <c r="H304" s="22">
        <v>0</v>
      </c>
      <c r="I304" s="22"/>
      <c r="J304" s="22"/>
      <c r="K304" s="44"/>
      <c r="L304" s="44"/>
      <c r="M304" s="44"/>
      <c r="N304" s="44"/>
      <c r="O304" s="44" t="s">
        <v>65</v>
      </c>
      <c r="P304" s="44"/>
      <c r="Q304" s="30"/>
      <c r="R304" s="22" t="s">
        <v>542</v>
      </c>
      <c r="S304" s="22"/>
      <c r="T304" s="22"/>
      <c r="U304" s="22"/>
      <c r="V304" s="22"/>
      <c r="W304" s="22"/>
      <c r="X304" s="22"/>
      <c r="Y304" s="22"/>
      <c r="Z304" s="22"/>
      <c r="AA304" s="22"/>
      <c r="AB304" s="22" t="s">
        <v>1727</v>
      </c>
      <c r="AC304" s="22"/>
      <c r="AD304" s="22"/>
      <c r="AE304" s="22"/>
      <c r="AF304" s="22"/>
      <c r="AG304" s="22"/>
      <c r="AH304" s="22"/>
      <c r="AI304" s="22"/>
    </row>
    <row r="305" spans="1:35" ht="36">
      <c r="A305" s="21">
        <v>40920</v>
      </c>
      <c r="B305" s="34" t="s">
        <v>52</v>
      </c>
      <c r="C305" s="23" t="s">
        <v>1713</v>
      </c>
      <c r="D305" s="22"/>
      <c r="E305" s="22" t="s">
        <v>1728</v>
      </c>
      <c r="F305" s="22" t="s">
        <v>1165</v>
      </c>
      <c r="G305" s="22"/>
      <c r="H305" s="22">
        <v>1</v>
      </c>
      <c r="I305" s="22"/>
      <c r="J305" s="22" t="s">
        <v>56</v>
      </c>
      <c r="K305" s="24"/>
      <c r="L305" s="24"/>
      <c r="M305" s="24"/>
      <c r="N305" s="24"/>
      <c r="O305" s="24" t="s">
        <v>45</v>
      </c>
      <c r="P305" s="24" t="s">
        <v>135</v>
      </c>
      <c r="Q305" s="30">
        <v>1600</v>
      </c>
      <c r="R305" s="22"/>
      <c r="S305" s="22"/>
      <c r="T305" s="22" t="s">
        <v>1729</v>
      </c>
      <c r="U305" s="22"/>
      <c r="V305" s="22"/>
      <c r="W305" s="22"/>
      <c r="X305" s="22"/>
      <c r="Y305" s="22"/>
      <c r="Z305" s="22"/>
      <c r="AA305" s="22"/>
      <c r="AB305" s="22"/>
      <c r="AC305" s="22"/>
      <c r="AD305" s="22"/>
      <c r="AE305" s="22"/>
      <c r="AF305" s="22"/>
      <c r="AG305" s="22"/>
      <c r="AH305" s="22" t="s">
        <v>51</v>
      </c>
      <c r="AI305" s="22"/>
    </row>
    <row r="306" spans="1:35" ht="60" customHeight="1">
      <c r="A306" s="21">
        <v>41190</v>
      </c>
      <c r="B306" s="34" t="s">
        <v>52</v>
      </c>
      <c r="C306" s="23" t="s">
        <v>1713</v>
      </c>
      <c r="D306" s="22"/>
      <c r="E306" s="22" t="s">
        <v>1730</v>
      </c>
      <c r="F306" s="22" t="s">
        <v>1165</v>
      </c>
      <c r="G306" s="22" t="s">
        <v>1731</v>
      </c>
      <c r="H306" s="22">
        <v>1</v>
      </c>
      <c r="I306" s="22" t="s">
        <v>476</v>
      </c>
      <c r="J306" s="22" t="s">
        <v>56</v>
      </c>
      <c r="K306" s="24"/>
      <c r="L306" s="24"/>
      <c r="M306" s="24"/>
      <c r="N306" s="24"/>
      <c r="O306" s="24" t="s">
        <v>65</v>
      </c>
      <c r="P306" s="24" t="s">
        <v>135</v>
      </c>
      <c r="Q306" s="30" t="s">
        <v>57</v>
      </c>
      <c r="R306" s="22" t="s">
        <v>47</v>
      </c>
      <c r="S306" s="22" t="s">
        <v>1732</v>
      </c>
      <c r="T306" s="22" t="s">
        <v>58</v>
      </c>
      <c r="U306" s="22"/>
      <c r="V306" s="22"/>
      <c r="W306" s="22"/>
      <c r="X306" s="22"/>
      <c r="Y306" s="22" t="s">
        <v>57</v>
      </c>
      <c r="Z306" s="25" t="s">
        <v>57</v>
      </c>
      <c r="AA306" s="22" t="s">
        <v>57</v>
      </c>
      <c r="AB306" s="22" t="s">
        <v>1733</v>
      </c>
      <c r="AC306" s="22" t="s">
        <v>644</v>
      </c>
      <c r="AD306" s="22"/>
      <c r="AE306" s="22"/>
      <c r="AF306" s="22"/>
      <c r="AG306" s="22" t="s">
        <v>1734</v>
      </c>
      <c r="AH306" s="22" t="s">
        <v>51</v>
      </c>
      <c r="AI306" s="22"/>
    </row>
    <row r="307" spans="1:35" ht="108">
      <c r="A307" s="21">
        <v>41193</v>
      </c>
      <c r="B307" s="22" t="s">
        <v>154</v>
      </c>
      <c r="C307" s="23" t="s">
        <v>906</v>
      </c>
      <c r="D307" s="22" t="s">
        <v>1735</v>
      </c>
      <c r="E307" s="22" t="s">
        <v>1736</v>
      </c>
      <c r="F307" s="22" t="s">
        <v>1737</v>
      </c>
      <c r="G307" s="22" t="s">
        <v>42</v>
      </c>
      <c r="H307" s="22">
        <v>1</v>
      </c>
      <c r="I307" s="22">
        <v>135</v>
      </c>
      <c r="J307" s="22" t="s">
        <v>56</v>
      </c>
      <c r="K307" s="44"/>
      <c r="L307" s="44"/>
      <c r="M307" s="44"/>
      <c r="N307" s="44"/>
      <c r="O307" s="44" t="s">
        <v>65</v>
      </c>
      <c r="P307" s="44" t="s">
        <v>135</v>
      </c>
      <c r="Q307" s="30"/>
      <c r="R307" s="22"/>
      <c r="S307" s="22"/>
      <c r="T307" s="22" t="s">
        <v>48</v>
      </c>
      <c r="U307" s="22"/>
      <c r="V307" s="22"/>
      <c r="W307" s="22"/>
      <c r="X307" s="22"/>
      <c r="Y307" s="22"/>
      <c r="Z307" s="22"/>
      <c r="AA307" s="22"/>
      <c r="AB307" s="22" t="s">
        <v>1738</v>
      </c>
      <c r="AC307" s="22"/>
      <c r="AD307" s="22"/>
      <c r="AE307" s="22"/>
      <c r="AF307" s="143" t="s">
        <v>1739</v>
      </c>
      <c r="AG307" s="22" t="s">
        <v>1740</v>
      </c>
      <c r="AH307" s="22" t="s">
        <v>51</v>
      </c>
      <c r="AI307" s="22"/>
    </row>
    <row r="308" spans="1:35" ht="156">
      <c r="A308" s="21">
        <v>41183</v>
      </c>
      <c r="B308" s="22" t="s">
        <v>1176</v>
      </c>
      <c r="C308" s="23" t="s">
        <v>1177</v>
      </c>
      <c r="D308" s="22" t="s">
        <v>1741</v>
      </c>
      <c r="E308" s="22" t="s">
        <v>1742</v>
      </c>
      <c r="F308" s="22" t="s">
        <v>1743</v>
      </c>
      <c r="G308" s="22" t="s">
        <v>42</v>
      </c>
      <c r="H308" s="22">
        <v>1</v>
      </c>
      <c r="I308" s="22" t="s">
        <v>118</v>
      </c>
      <c r="J308" s="22" t="s">
        <v>44</v>
      </c>
      <c r="K308" s="44"/>
      <c r="L308" s="44"/>
      <c r="M308" s="44"/>
      <c r="N308" s="44"/>
      <c r="O308" s="44"/>
      <c r="P308" s="44" t="s">
        <v>135</v>
      </c>
      <c r="Q308" s="30"/>
      <c r="R308" s="22"/>
      <c r="S308" s="22"/>
      <c r="T308" s="22" t="s">
        <v>58</v>
      </c>
      <c r="U308" s="22"/>
      <c r="V308" s="22"/>
      <c r="W308" s="22"/>
      <c r="X308" s="22"/>
      <c r="Y308" s="22"/>
      <c r="Z308" s="22"/>
      <c r="AA308" s="22"/>
      <c r="AB308" s="22" t="s">
        <v>1744</v>
      </c>
      <c r="AC308" s="22"/>
      <c r="AD308" s="22"/>
      <c r="AE308" s="22"/>
      <c r="AF308" s="22"/>
      <c r="AG308" s="22"/>
      <c r="AH308" s="22" t="s">
        <v>51</v>
      </c>
      <c r="AI308" s="22"/>
    </row>
    <row r="309" spans="1:35" ht="12">
      <c r="A309" s="21">
        <v>41190</v>
      </c>
      <c r="B309" s="22" t="s">
        <v>57</v>
      </c>
      <c r="C309" s="23" t="s">
        <v>57</v>
      </c>
      <c r="D309" s="22"/>
      <c r="E309" s="22" t="s">
        <v>57</v>
      </c>
      <c r="F309" s="22"/>
      <c r="G309" s="22"/>
      <c r="H309" s="22"/>
      <c r="I309" s="22"/>
      <c r="J309" s="22"/>
      <c r="K309" s="44"/>
      <c r="L309" s="44"/>
      <c r="M309" s="44"/>
      <c r="N309" s="44"/>
      <c r="O309" s="44"/>
      <c r="P309" s="44"/>
      <c r="Q309" s="30"/>
      <c r="R309" s="22"/>
      <c r="S309" s="22"/>
      <c r="T309" s="22"/>
      <c r="U309" s="22"/>
      <c r="V309" s="22"/>
      <c r="W309" s="22"/>
      <c r="X309" s="22"/>
      <c r="Y309" s="22"/>
      <c r="Z309" s="22"/>
      <c r="AA309" s="22"/>
      <c r="AB309" s="22"/>
      <c r="AC309" s="22"/>
      <c r="AD309" s="22"/>
      <c r="AE309" s="22"/>
      <c r="AF309" s="22"/>
      <c r="AG309" s="22"/>
      <c r="AH309" s="22"/>
      <c r="AI309" s="22"/>
    </row>
    <row r="310" spans="1:35" ht="12">
      <c r="A310" s="21"/>
      <c r="B310" s="22"/>
      <c r="C310" s="23"/>
      <c r="D310" s="22"/>
      <c r="E310" s="22"/>
      <c r="F310" s="22"/>
      <c r="G310" s="22"/>
      <c r="H310" s="22"/>
      <c r="I310" s="22"/>
      <c r="J310" s="22"/>
      <c r="K310" s="44"/>
      <c r="L310" s="44"/>
      <c r="M310" s="44"/>
      <c r="N310" s="44"/>
      <c r="O310" s="44"/>
      <c r="P310" s="44"/>
      <c r="Q310" s="30"/>
      <c r="R310" s="22"/>
      <c r="S310" s="22"/>
      <c r="T310" s="22"/>
      <c r="U310" s="22"/>
      <c r="V310" s="22"/>
      <c r="W310" s="22"/>
      <c r="X310" s="22"/>
      <c r="Y310" s="22"/>
      <c r="Z310" s="22"/>
      <c r="AA310" s="22"/>
      <c r="AB310" s="22"/>
      <c r="AC310" s="22"/>
      <c r="AD310" s="22"/>
      <c r="AE310" s="22"/>
      <c r="AF310" s="22"/>
      <c r="AG310" s="22"/>
      <c r="AH310" s="22"/>
      <c r="AI310" s="22"/>
    </row>
    <row r="311" spans="1:35" ht="12">
      <c r="A311" s="21"/>
      <c r="B311" s="22"/>
      <c r="C311" s="23"/>
      <c r="D311" s="22"/>
      <c r="E311" s="22"/>
      <c r="F311" s="22"/>
      <c r="G311" s="22"/>
      <c r="H311" s="22"/>
      <c r="I311" s="22"/>
      <c r="J311" s="22"/>
      <c r="K311" s="44"/>
      <c r="L311" s="44"/>
      <c r="M311" s="44"/>
      <c r="N311" s="44"/>
      <c r="O311" s="44"/>
      <c r="P311" s="44"/>
      <c r="Q311" s="30"/>
      <c r="R311" s="22"/>
      <c r="S311" s="22"/>
      <c r="T311" s="22"/>
      <c r="U311" s="22"/>
      <c r="V311" s="22"/>
      <c r="W311" s="22"/>
      <c r="X311" s="22"/>
      <c r="Y311" s="22"/>
      <c r="Z311" s="22"/>
      <c r="AA311" s="22"/>
      <c r="AB311" s="22"/>
      <c r="AC311" s="22"/>
      <c r="AD311" s="22"/>
      <c r="AE311" s="22"/>
      <c r="AF311" s="22"/>
      <c r="AG311" s="22"/>
      <c r="AH311" s="22"/>
      <c r="AI311" s="22"/>
    </row>
    <row r="312" spans="1:35" ht="12">
      <c r="A312" s="21"/>
      <c r="B312" s="22"/>
      <c r="C312" s="23"/>
      <c r="D312" s="22"/>
      <c r="E312" s="22"/>
      <c r="F312" s="22"/>
      <c r="G312" s="22"/>
      <c r="H312" s="22"/>
      <c r="I312" s="22"/>
      <c r="J312" s="22"/>
      <c r="K312" s="44"/>
      <c r="L312" s="44"/>
      <c r="M312" s="44"/>
      <c r="N312" s="44"/>
      <c r="O312" s="44"/>
      <c r="P312" s="44"/>
      <c r="Q312" s="30"/>
      <c r="R312" s="22"/>
      <c r="S312" s="22"/>
      <c r="T312" s="22"/>
      <c r="U312" s="22"/>
      <c r="V312" s="22"/>
      <c r="W312" s="22"/>
      <c r="X312" s="22"/>
      <c r="Y312" s="22"/>
      <c r="Z312" s="22"/>
      <c r="AA312" s="22"/>
      <c r="AB312" s="22"/>
      <c r="AC312" s="22"/>
      <c r="AD312" s="22"/>
      <c r="AE312" s="22"/>
      <c r="AF312" s="22"/>
      <c r="AG312" s="22"/>
      <c r="AH312" s="22"/>
      <c r="AI312" s="22"/>
    </row>
    <row r="313" spans="1:19" ht="12">
      <c r="A313" s="144"/>
      <c r="S313" s="26"/>
    </row>
    <row r="314" spans="1:19" ht="12">
      <c r="A314" s="144"/>
      <c r="S314" s="26"/>
    </row>
    <row r="315" spans="1:19" ht="12">
      <c r="A315" s="144"/>
      <c r="S315" s="26"/>
    </row>
    <row r="316" ht="12">
      <c r="S316" s="26"/>
    </row>
    <row r="317" ht="12">
      <c r="S317" s="26"/>
    </row>
    <row r="318" spans="1:19" ht="12" customHeight="1">
      <c r="A318" s="144"/>
      <c r="S318" s="26"/>
    </row>
    <row r="319" spans="1:19" ht="12">
      <c r="A319" s="144"/>
      <c r="S319" s="26"/>
    </row>
    <row r="320" ht="12">
      <c r="S320" s="26"/>
    </row>
    <row r="321" spans="1:19" ht="12" customHeight="1">
      <c r="A321" s="144"/>
      <c r="S321" s="26"/>
    </row>
    <row r="322" spans="1:19" ht="12">
      <c r="A322" s="144"/>
      <c r="S322" s="26"/>
    </row>
    <row r="323" spans="1:19" ht="12">
      <c r="A323" s="144"/>
      <c r="S323" s="26"/>
    </row>
    <row r="324" spans="1:19" ht="12">
      <c r="A324" s="144"/>
      <c r="S324" s="26"/>
    </row>
    <row r="325" ht="12">
      <c r="S325" s="26"/>
    </row>
    <row r="326" spans="1:19" ht="12">
      <c r="A326" s="144"/>
      <c r="S326" s="26"/>
    </row>
    <row r="327" spans="1:19" ht="12">
      <c r="A327" s="144"/>
      <c r="S327" s="26"/>
    </row>
    <row r="328" spans="1:19" ht="60" customHeight="1">
      <c r="A328" s="144"/>
      <c r="S328" s="26"/>
    </row>
    <row r="329" spans="1:19" ht="12">
      <c r="A329" s="144"/>
      <c r="S329" s="26"/>
    </row>
    <row r="330" ht="12">
      <c r="S330" s="26"/>
    </row>
    <row r="331" ht="12">
      <c r="S331" s="26"/>
    </row>
    <row r="332" spans="1:19" ht="12" customHeight="1">
      <c r="A332" s="144"/>
      <c r="S332" s="26"/>
    </row>
    <row r="333" spans="1:19" ht="12">
      <c r="A333" s="144"/>
      <c r="S333" s="26"/>
    </row>
    <row r="334" ht="12">
      <c r="S334" s="26"/>
    </row>
    <row r="335" ht="12">
      <c r="A335" s="144"/>
    </row>
    <row r="336" spans="1:19" ht="12">
      <c r="A336" s="144"/>
      <c r="C336" s="26"/>
      <c r="K336" s="26"/>
      <c r="L336" s="26"/>
      <c r="M336" s="26"/>
      <c r="N336" s="26"/>
      <c r="O336" s="26"/>
      <c r="P336" s="26"/>
      <c r="Q336" s="26"/>
      <c r="S336" s="26"/>
    </row>
    <row r="342" spans="1:19" ht="12">
      <c r="A342" s="144"/>
      <c r="C342" s="26"/>
      <c r="K342" s="26"/>
      <c r="L342" s="26"/>
      <c r="M342" s="26"/>
      <c r="N342" s="26"/>
      <c r="O342" s="26"/>
      <c r="P342" s="26"/>
      <c r="Q342" s="26"/>
      <c r="S342" s="26"/>
    </row>
    <row r="343" spans="1:19" ht="12">
      <c r="A343" s="144"/>
      <c r="C343" s="26"/>
      <c r="K343" s="26"/>
      <c r="L343" s="26"/>
      <c r="M343" s="26"/>
      <c r="N343" s="26"/>
      <c r="O343" s="26"/>
      <c r="P343" s="26"/>
      <c r="Q343" s="26"/>
      <c r="S343" s="26"/>
    </row>
    <row r="345" spans="1:19" ht="12">
      <c r="A345" s="144"/>
      <c r="C345" s="26"/>
      <c r="K345" s="26"/>
      <c r="L345" s="26"/>
      <c r="M345" s="26"/>
      <c r="N345" s="26"/>
      <c r="O345" s="26"/>
      <c r="P345" s="26"/>
      <c r="Q345" s="26"/>
      <c r="S345" s="26"/>
    </row>
    <row r="346" spans="1:19" ht="12">
      <c r="A346" s="144"/>
      <c r="C346" s="26"/>
      <c r="K346" s="26"/>
      <c r="L346" s="26"/>
      <c r="M346" s="26"/>
      <c r="N346" s="26"/>
      <c r="O346" s="26"/>
      <c r="P346" s="26"/>
      <c r="Q346" s="26"/>
      <c r="S346" s="26"/>
    </row>
    <row r="347" spans="1:19" ht="12">
      <c r="A347" s="144"/>
      <c r="C347" s="26"/>
      <c r="K347" s="26"/>
      <c r="L347" s="26"/>
      <c r="M347" s="26"/>
      <c r="N347" s="26"/>
      <c r="O347" s="26"/>
      <c r="P347" s="26"/>
      <c r="Q347" s="26"/>
      <c r="S347" s="26"/>
    </row>
    <row r="348" spans="1:19" ht="12" customHeight="1">
      <c r="A348" s="144"/>
      <c r="C348" s="26"/>
      <c r="K348" s="26"/>
      <c r="L348" s="26"/>
      <c r="M348" s="26"/>
      <c r="N348" s="26"/>
      <c r="O348" s="26"/>
      <c r="P348" s="26"/>
      <c r="Q348" s="26"/>
      <c r="S348" s="26"/>
    </row>
    <row r="349" spans="1:19" ht="12">
      <c r="A349" s="144"/>
      <c r="C349" s="26"/>
      <c r="K349" s="26"/>
      <c r="L349" s="26"/>
      <c r="M349" s="26"/>
      <c r="N349" s="26"/>
      <c r="O349" s="26"/>
      <c r="P349" s="26"/>
      <c r="Q349" s="26"/>
      <c r="S349" s="26"/>
    </row>
    <row r="352" spans="1:19" ht="12">
      <c r="A352" s="144"/>
      <c r="C352" s="26"/>
      <c r="K352" s="26"/>
      <c r="L352" s="26"/>
      <c r="M352" s="26"/>
      <c r="N352" s="26"/>
      <c r="O352" s="26"/>
      <c r="P352" s="26"/>
      <c r="Q352" s="26"/>
      <c r="S352" s="26"/>
    </row>
    <row r="353" spans="1:19" ht="12">
      <c r="A353" s="144"/>
      <c r="C353" s="26"/>
      <c r="K353" s="26"/>
      <c r="L353" s="26"/>
      <c r="M353" s="26"/>
      <c r="N353" s="26"/>
      <c r="O353" s="26"/>
      <c r="P353" s="26"/>
      <c r="Q353" s="26"/>
      <c r="S353" s="26"/>
    </row>
    <row r="356" spans="1:19" ht="12">
      <c r="A356" s="144"/>
      <c r="C356" s="26"/>
      <c r="K356" s="26"/>
      <c r="L356" s="26"/>
      <c r="M356" s="26"/>
      <c r="N356" s="26"/>
      <c r="O356" s="26"/>
      <c r="P356" s="26"/>
      <c r="Q356" s="26"/>
      <c r="S356" s="26"/>
    </row>
    <row r="357" spans="1:19" ht="12">
      <c r="A357" s="144"/>
      <c r="C357" s="26"/>
      <c r="K357" s="26"/>
      <c r="L357" s="26"/>
      <c r="M357" s="26"/>
      <c r="N357" s="26"/>
      <c r="O357" s="26"/>
      <c r="P357" s="26"/>
      <c r="Q357" s="26"/>
      <c r="S357" s="26"/>
    </row>
    <row r="359" spans="1:19" ht="12">
      <c r="A359" s="144"/>
      <c r="C359" s="26"/>
      <c r="K359" s="26"/>
      <c r="L359" s="26"/>
      <c r="M359" s="26"/>
      <c r="N359" s="26"/>
      <c r="O359" s="26"/>
      <c r="P359" s="26"/>
      <c r="Q359" s="26"/>
      <c r="S359" s="26"/>
    </row>
    <row r="360" spans="1:19" ht="12">
      <c r="A360" s="144"/>
      <c r="C360" s="26"/>
      <c r="K360" s="26"/>
      <c r="L360" s="26"/>
      <c r="M360" s="26"/>
      <c r="N360" s="26"/>
      <c r="O360" s="26"/>
      <c r="P360" s="26"/>
      <c r="Q360" s="26"/>
      <c r="S360" s="26"/>
    </row>
    <row r="362" spans="1:19" ht="12">
      <c r="A362" s="144"/>
      <c r="C362" s="26"/>
      <c r="K362" s="26"/>
      <c r="L362" s="26"/>
      <c r="M362" s="26"/>
      <c r="N362" s="26"/>
      <c r="O362" s="26"/>
      <c r="P362" s="26"/>
      <c r="Q362" s="26"/>
      <c r="S362" s="26"/>
    </row>
    <row r="363" spans="1:19" ht="12">
      <c r="A363" s="144"/>
      <c r="C363" s="26"/>
      <c r="K363" s="26"/>
      <c r="L363" s="26"/>
      <c r="M363" s="26"/>
      <c r="N363" s="26"/>
      <c r="O363" s="26"/>
      <c r="P363" s="26"/>
      <c r="Q363" s="26"/>
      <c r="S363" s="26"/>
    </row>
    <row r="365" spans="1:19" ht="12">
      <c r="A365" s="144"/>
      <c r="C365" s="26"/>
      <c r="K365" s="26"/>
      <c r="L365" s="26"/>
      <c r="M365" s="26"/>
      <c r="N365" s="26"/>
      <c r="O365" s="26"/>
      <c r="P365" s="26"/>
      <c r="Q365" s="26"/>
      <c r="S365" s="26"/>
    </row>
    <row r="366" spans="1:19" ht="12">
      <c r="A366" s="144"/>
      <c r="C366" s="26"/>
      <c r="K366" s="26"/>
      <c r="L366" s="26"/>
      <c r="M366" s="26"/>
      <c r="N366" s="26"/>
      <c r="O366" s="26"/>
      <c r="P366" s="26"/>
      <c r="Q366" s="26"/>
      <c r="S366" s="26"/>
    </row>
    <row r="369" spans="1:19" ht="12">
      <c r="A369" s="144"/>
      <c r="C369" s="26"/>
      <c r="K369" s="26"/>
      <c r="L369" s="26"/>
      <c r="M369" s="26"/>
      <c r="N369" s="26"/>
      <c r="O369" s="26"/>
      <c r="P369" s="26"/>
      <c r="Q369" s="26"/>
      <c r="S369" s="26"/>
    </row>
    <row r="370" spans="1:19" ht="12">
      <c r="A370" s="144"/>
      <c r="C370" s="26"/>
      <c r="K370" s="26"/>
      <c r="L370" s="26"/>
      <c r="M370" s="26"/>
      <c r="N370" s="26"/>
      <c r="O370" s="26"/>
      <c r="P370" s="26"/>
      <c r="Q370" s="26"/>
      <c r="S370" s="26"/>
    </row>
    <row r="371" spans="1:19" ht="12">
      <c r="A371" s="144"/>
      <c r="C371" s="26"/>
      <c r="K371" s="26"/>
      <c r="L371" s="26"/>
      <c r="M371" s="26"/>
      <c r="N371" s="26"/>
      <c r="O371" s="26"/>
      <c r="P371" s="26"/>
      <c r="Q371" s="26"/>
      <c r="S371" s="26"/>
    </row>
    <row r="373" spans="1:19" ht="12">
      <c r="A373" s="144"/>
      <c r="C373" s="26"/>
      <c r="K373" s="26"/>
      <c r="L373" s="26"/>
      <c r="M373" s="26"/>
      <c r="N373" s="26"/>
      <c r="O373" s="26"/>
      <c r="P373" s="26"/>
      <c r="Q373" s="26"/>
      <c r="S373" s="26"/>
    </row>
    <row r="374" spans="1:19" ht="12">
      <c r="A374" s="144"/>
      <c r="C374" s="26"/>
      <c r="K374" s="26"/>
      <c r="L374" s="26"/>
      <c r="M374" s="26"/>
      <c r="N374" s="26"/>
      <c r="O374" s="26"/>
      <c r="P374" s="26"/>
      <c r="Q374" s="26"/>
      <c r="S374" s="26"/>
    </row>
    <row r="375" spans="1:19" ht="12">
      <c r="A375" s="144"/>
      <c r="C375" s="26"/>
      <c r="K375" s="26"/>
      <c r="L375" s="26"/>
      <c r="M375" s="26"/>
      <c r="N375" s="26"/>
      <c r="O375" s="26"/>
      <c r="P375" s="26"/>
      <c r="Q375" s="26"/>
      <c r="S375" s="26"/>
    </row>
    <row r="376" spans="1:19" ht="12">
      <c r="A376" s="144"/>
      <c r="C376" s="26"/>
      <c r="K376" s="26"/>
      <c r="L376" s="26"/>
      <c r="M376" s="26"/>
      <c r="N376" s="26"/>
      <c r="O376" s="26"/>
      <c r="P376" s="26"/>
      <c r="Q376" s="26"/>
      <c r="S376" s="26"/>
    </row>
    <row r="377" spans="1:19" ht="12">
      <c r="A377" s="144"/>
      <c r="C377" s="26"/>
      <c r="K377" s="26"/>
      <c r="L377" s="26"/>
      <c r="M377" s="26"/>
      <c r="N377" s="26"/>
      <c r="O377" s="26"/>
      <c r="P377" s="26"/>
      <c r="Q377" s="26"/>
      <c r="S377" s="26"/>
    </row>
    <row r="378" spans="1:19" ht="12">
      <c r="A378" s="144"/>
      <c r="C378" s="26"/>
      <c r="K378" s="26"/>
      <c r="L378" s="26"/>
      <c r="M378" s="26"/>
      <c r="N378" s="26"/>
      <c r="O378" s="26"/>
      <c r="P378" s="26"/>
      <c r="Q378" s="26"/>
      <c r="S378" s="26"/>
    </row>
    <row r="379" spans="1:19" ht="12">
      <c r="A379" s="144"/>
      <c r="C379" s="26"/>
      <c r="K379" s="26"/>
      <c r="L379" s="26"/>
      <c r="M379" s="26"/>
      <c r="N379" s="26"/>
      <c r="O379" s="26"/>
      <c r="P379" s="26"/>
      <c r="Q379" s="26"/>
      <c r="S379" s="26"/>
    </row>
    <row r="380" spans="1:19" ht="12">
      <c r="A380" s="144"/>
      <c r="C380" s="26"/>
      <c r="K380" s="26"/>
      <c r="L380" s="26"/>
      <c r="M380" s="26"/>
      <c r="N380" s="26"/>
      <c r="O380" s="26"/>
      <c r="P380" s="26"/>
      <c r="Q380" s="26"/>
      <c r="S380" s="26"/>
    </row>
    <row r="383" spans="1:19" ht="12">
      <c r="A383" s="144"/>
      <c r="C383" s="26"/>
      <c r="K383" s="26"/>
      <c r="L383" s="26"/>
      <c r="M383" s="26"/>
      <c r="N383" s="26"/>
      <c r="O383" s="26"/>
      <c r="P383" s="26"/>
      <c r="Q383" s="26"/>
      <c r="S383" s="26"/>
    </row>
    <row r="384" spans="1:19" ht="12">
      <c r="A384" s="144"/>
      <c r="C384" s="26"/>
      <c r="K384" s="26"/>
      <c r="L384" s="26"/>
      <c r="M384" s="26"/>
      <c r="N384" s="26"/>
      <c r="O384" s="26"/>
      <c r="P384" s="26"/>
      <c r="Q384" s="26"/>
      <c r="S384" s="26"/>
    </row>
    <row r="385" spans="1:19" ht="12">
      <c r="A385" s="144"/>
      <c r="C385" s="26"/>
      <c r="K385" s="26"/>
      <c r="L385" s="26"/>
      <c r="M385" s="26"/>
      <c r="N385" s="26"/>
      <c r="O385" s="26"/>
      <c r="P385" s="26"/>
      <c r="Q385" s="26"/>
      <c r="S385" s="26"/>
    </row>
    <row r="386" spans="1:19" ht="12">
      <c r="A386" s="144"/>
      <c r="C386" s="26"/>
      <c r="K386" s="26"/>
      <c r="L386" s="26"/>
      <c r="M386" s="26"/>
      <c r="N386" s="26"/>
      <c r="O386" s="26"/>
      <c r="P386" s="26"/>
      <c r="Q386" s="26"/>
      <c r="S386" s="26"/>
    </row>
    <row r="387" spans="1:19" ht="12">
      <c r="A387" s="144"/>
      <c r="C387" s="26"/>
      <c r="K387" s="26"/>
      <c r="L387" s="26"/>
      <c r="M387" s="26"/>
      <c r="N387" s="26"/>
      <c r="O387" s="26"/>
      <c r="P387" s="26"/>
      <c r="Q387" s="26"/>
      <c r="S387" s="26"/>
    </row>
    <row r="388" spans="1:19" ht="12">
      <c r="A388" s="144"/>
      <c r="C388" s="26"/>
      <c r="K388" s="26"/>
      <c r="L388" s="26"/>
      <c r="M388" s="26"/>
      <c r="N388" s="26"/>
      <c r="O388" s="26"/>
      <c r="P388" s="26"/>
      <c r="Q388" s="26"/>
      <c r="S388" s="26"/>
    </row>
    <row r="389" spans="1:19" ht="12">
      <c r="A389" s="144"/>
      <c r="C389" s="26"/>
      <c r="K389" s="26"/>
      <c r="L389" s="26"/>
      <c r="M389" s="26"/>
      <c r="N389" s="26"/>
      <c r="O389" s="26"/>
      <c r="P389" s="26"/>
      <c r="Q389" s="26"/>
      <c r="S389" s="26"/>
    </row>
    <row r="393" spans="1:19" ht="12">
      <c r="A393" s="144"/>
      <c r="C393" s="26"/>
      <c r="K393" s="26"/>
      <c r="L393" s="26"/>
      <c r="M393" s="26"/>
      <c r="N393" s="26"/>
      <c r="O393" s="26"/>
      <c r="P393" s="26"/>
      <c r="Q393" s="26"/>
      <c r="S393" s="26"/>
    </row>
    <row r="394" spans="1:19" ht="12">
      <c r="A394" s="144"/>
      <c r="C394" s="26"/>
      <c r="K394" s="26"/>
      <c r="L394" s="26"/>
      <c r="M394" s="26"/>
      <c r="N394" s="26"/>
      <c r="O394" s="26"/>
      <c r="P394" s="26"/>
      <c r="Q394" s="26"/>
      <c r="S394" s="26"/>
    </row>
    <row r="397" spans="1:19" ht="12">
      <c r="A397" s="144"/>
      <c r="C397" s="26"/>
      <c r="K397" s="26"/>
      <c r="L397" s="26"/>
      <c r="M397" s="26"/>
      <c r="N397" s="26"/>
      <c r="O397" s="26"/>
      <c r="P397" s="26"/>
      <c r="Q397" s="26"/>
      <c r="S397" s="26"/>
    </row>
    <row r="398" spans="1:19" ht="12">
      <c r="A398" s="144"/>
      <c r="C398" s="26"/>
      <c r="K398" s="26"/>
      <c r="L398" s="26"/>
      <c r="M398" s="26"/>
      <c r="N398" s="26"/>
      <c r="O398" s="26"/>
      <c r="P398" s="26"/>
      <c r="Q398" s="26"/>
      <c r="S398" s="26"/>
    </row>
    <row r="407" spans="1:19" ht="12">
      <c r="A407" s="144"/>
      <c r="C407" s="26"/>
      <c r="K407" s="26"/>
      <c r="L407" s="26"/>
      <c r="M407" s="26"/>
      <c r="N407" s="26"/>
      <c r="O407" s="26"/>
      <c r="P407" s="26"/>
      <c r="Q407" s="26"/>
      <c r="S407" s="26"/>
    </row>
    <row r="408" spans="1:19" ht="12">
      <c r="A408" s="144"/>
      <c r="C408" s="26"/>
      <c r="K408" s="26"/>
      <c r="L408" s="26"/>
      <c r="M408" s="26"/>
      <c r="N408" s="26"/>
      <c r="O408" s="26"/>
      <c r="P408" s="26"/>
      <c r="Q408" s="26"/>
      <c r="S408" s="26"/>
    </row>
    <row r="410" spans="1:19" ht="12">
      <c r="A410" s="144"/>
      <c r="C410" s="26"/>
      <c r="K410" s="26"/>
      <c r="L410" s="26"/>
      <c r="M410" s="26"/>
      <c r="N410" s="26"/>
      <c r="O410" s="26"/>
      <c r="P410" s="26"/>
      <c r="Q410" s="26"/>
      <c r="S410" s="26"/>
    </row>
    <row r="411" spans="1:19" ht="12">
      <c r="A411" s="144"/>
      <c r="C411" s="26"/>
      <c r="K411" s="26"/>
      <c r="L411" s="26"/>
      <c r="M411" s="26"/>
      <c r="N411" s="26"/>
      <c r="O411" s="26"/>
      <c r="P411" s="26"/>
      <c r="Q411" s="26"/>
      <c r="S411" s="26"/>
    </row>
    <row r="413" spans="1:19" ht="12">
      <c r="A413" s="144"/>
      <c r="C413" s="26"/>
      <c r="K413" s="26"/>
      <c r="L413" s="26"/>
      <c r="M413" s="26"/>
      <c r="N413" s="26"/>
      <c r="O413" s="26"/>
      <c r="P413" s="26"/>
      <c r="Q413" s="26"/>
      <c r="S413" s="26"/>
    </row>
    <row r="414" spans="1:19" ht="12">
      <c r="A414" s="144"/>
      <c r="C414" s="26"/>
      <c r="K414" s="26"/>
      <c r="L414" s="26"/>
      <c r="M414" s="26"/>
      <c r="N414" s="26"/>
      <c r="O414" s="26"/>
      <c r="P414" s="26"/>
      <c r="Q414" s="26"/>
      <c r="S414" s="26"/>
    </row>
    <row r="417" spans="1:19" ht="12">
      <c r="A417" s="144"/>
      <c r="C417" s="26"/>
      <c r="K417" s="26"/>
      <c r="L417" s="26"/>
      <c r="M417" s="26"/>
      <c r="N417" s="26"/>
      <c r="O417" s="26"/>
      <c r="P417" s="26"/>
      <c r="Q417" s="26"/>
      <c r="S417" s="26"/>
    </row>
    <row r="418" spans="1:19" ht="12">
      <c r="A418" s="144"/>
      <c r="C418" s="26"/>
      <c r="K418" s="26"/>
      <c r="L418" s="26"/>
      <c r="M418" s="26"/>
      <c r="N418" s="26"/>
      <c r="O418" s="26"/>
      <c r="P418" s="26"/>
      <c r="Q418" s="26"/>
      <c r="S418" s="26"/>
    </row>
    <row r="421" spans="1:19" ht="12">
      <c r="A421" s="144"/>
      <c r="C421" s="26"/>
      <c r="K421" s="26"/>
      <c r="L421" s="26"/>
      <c r="M421" s="26"/>
      <c r="N421" s="26"/>
      <c r="O421" s="26"/>
      <c r="P421" s="26"/>
      <c r="Q421" s="26"/>
      <c r="S421" s="26"/>
    </row>
    <row r="422" spans="1:19" ht="12">
      <c r="A422" s="144"/>
      <c r="C422" s="26"/>
      <c r="K422" s="26"/>
      <c r="L422" s="26"/>
      <c r="M422" s="26"/>
      <c r="N422" s="26"/>
      <c r="O422" s="26"/>
      <c r="P422" s="26"/>
      <c r="Q422" s="26"/>
      <c r="S422" s="26"/>
    </row>
    <row r="424" spans="1:19" ht="12">
      <c r="A424" s="144"/>
      <c r="C424" s="26"/>
      <c r="K424" s="26"/>
      <c r="L424" s="26"/>
      <c r="M424" s="26"/>
      <c r="N424" s="26"/>
      <c r="O424" s="26"/>
      <c r="P424" s="26"/>
      <c r="Q424" s="26"/>
      <c r="S424" s="26"/>
    </row>
    <row r="425" spans="1:19" ht="12">
      <c r="A425" s="144"/>
      <c r="C425" s="26"/>
      <c r="K425" s="26"/>
      <c r="L425" s="26"/>
      <c r="M425" s="26"/>
      <c r="N425" s="26"/>
      <c r="O425" s="26"/>
      <c r="P425" s="26"/>
      <c r="Q425" s="26"/>
      <c r="S425" s="26"/>
    </row>
    <row r="430" spans="1:19" ht="12">
      <c r="A430" s="144"/>
      <c r="C430" s="26"/>
      <c r="K430" s="26"/>
      <c r="L430" s="26"/>
      <c r="M430" s="26"/>
      <c r="N430" s="26"/>
      <c r="O430" s="26"/>
      <c r="P430" s="26"/>
      <c r="Q430" s="26"/>
      <c r="S430" s="26"/>
    </row>
    <row r="431" spans="1:19" ht="12">
      <c r="A431" s="144"/>
      <c r="C431" s="26"/>
      <c r="K431" s="26"/>
      <c r="L431" s="26"/>
      <c r="M431" s="26"/>
      <c r="N431" s="26"/>
      <c r="O431" s="26"/>
      <c r="P431" s="26"/>
      <c r="Q431" s="26"/>
      <c r="S431" s="26"/>
    </row>
    <row r="434" spans="1:19" ht="12">
      <c r="A434" s="144"/>
      <c r="C434" s="26"/>
      <c r="K434" s="26"/>
      <c r="L434" s="26"/>
      <c r="M434" s="26"/>
      <c r="N434" s="26"/>
      <c r="O434" s="26"/>
      <c r="P434" s="26"/>
      <c r="Q434" s="26"/>
      <c r="S434" s="26"/>
    </row>
    <row r="435" spans="1:19" ht="12">
      <c r="A435" s="144"/>
      <c r="C435" s="26"/>
      <c r="K435" s="26"/>
      <c r="L435" s="26"/>
      <c r="M435" s="26"/>
      <c r="N435" s="26"/>
      <c r="O435" s="26"/>
      <c r="P435" s="26"/>
      <c r="Q435" s="26"/>
      <c r="S435" s="26"/>
    </row>
    <row r="438" spans="1:19" ht="12">
      <c r="A438" s="144"/>
      <c r="C438" s="26"/>
      <c r="K438" s="26"/>
      <c r="L438" s="26"/>
      <c r="M438" s="26"/>
      <c r="N438" s="26"/>
      <c r="O438" s="26"/>
      <c r="P438" s="26"/>
      <c r="Q438" s="26"/>
      <c r="S438" s="26"/>
    </row>
    <row r="439" spans="1:19" ht="12">
      <c r="A439" s="144"/>
      <c r="C439" s="26"/>
      <c r="K439" s="26"/>
      <c r="L439" s="26"/>
      <c r="M439" s="26"/>
      <c r="N439" s="26"/>
      <c r="O439" s="26"/>
      <c r="P439" s="26"/>
      <c r="Q439" s="26"/>
      <c r="S439" s="26"/>
    </row>
    <row r="450" spans="1:19" ht="12">
      <c r="A450" s="144"/>
      <c r="C450" s="26"/>
      <c r="K450" s="26"/>
      <c r="L450" s="26"/>
      <c r="M450" s="26"/>
      <c r="N450" s="26"/>
      <c r="O450" s="26"/>
      <c r="P450" s="26"/>
      <c r="Q450" s="26"/>
      <c r="S450" s="26"/>
    </row>
    <row r="451" spans="1:19" ht="12">
      <c r="A451" s="144"/>
      <c r="C451" s="26"/>
      <c r="K451" s="26"/>
      <c r="L451" s="26"/>
      <c r="M451" s="26"/>
      <c r="N451" s="26"/>
      <c r="O451" s="26"/>
      <c r="P451" s="26"/>
      <c r="Q451" s="26"/>
      <c r="S451" s="26"/>
    </row>
  </sheetData>
  <sheetProtection selectLockedCells="1" selectUnlockedCells="1"/>
  <autoFilter ref="A3:AI309">
    <sortState ref="A4:AI451">
      <sortCondition sortBy="value" ref="E4:E451"/>
    </sortState>
  </autoFilter>
  <hyperlinks>
    <hyperlink ref="AH77" r:id="rId1" display="http://www.lusakatimes.com/?p=1572, http://af.reuters.com/article/topNews/idAFJOE67I07Z20100819"/>
    <hyperlink ref="AH80" r:id="rId2" display="http://www.dailynews.co.tz/home/?n=10609"/>
    <hyperlink ref="AH258" r:id="rId3" display="http://www.neda.gov.ph/ads/press_releases/pr.asp?ID=1013"/>
    <hyperlink ref="AH256" r:id="rId4" display="www.electricityforum.com/news/dec09/ChinesefirmwinsFilipinohydroorder.html&#10;"/>
    <hyperlink ref="AH113" r:id="rId5" display="http://www.mof.gov.np/publication/press/2009/4nov.pdf"/>
    <hyperlink ref="AH102" r:id="rId6" display="http://www.nea.org.np/gen.php"/>
    <hyperlink ref="AH250" r:id="rId7" display="http://anilnetto.com/accountability/sarawak-let-the-dam-building-frenzy-begin/"/>
    <hyperlink ref="AH52" r:id="rId8" display="http://www.terraper.org/pic water/Watershed%2011(1).pdf"/>
    <hyperlink ref="AH221" r:id="rId9" display="http://www.internationalrivers.org/en/southeast-asia/laos/laos-otherproject"/>
    <hyperlink ref="AH92" r:id="rId10" display="http://africa.reuters.com/business/news/usnBAN158385.html"/>
    <hyperlink ref="AH305" r:id="rId11" display="http://www.gzbgj.com/english/article.asp?id=796"/>
    <hyperlink ref="AH211" r:id="rId12" display="Hydroworld - 07 September 2010 - China Huadian holds ceremony for Asahan hydropower station http://www.hydroworld.com/index/display/news_display.1257805884.html; http://www.eia.doe.gov/cabs/ECOWAS/Electricity.html, http://www.reuters.com/article/worldNews"/>
    <hyperlink ref="AH46" r:id="rId13" display="http://www.africaintelligence.com/AMA/strategies/2007/11/28/new-chinese-group-formed-for-souapiti%2C35274948-BRE-login"/>
    <hyperlink ref="AH44" r:id="rId14" display="http://www.modernghana.com/news/176301/1/mou-signed-on-4-hydro-projects.html; Sinohydro communication 07/09"/>
    <hyperlink ref="AH29" r:id="rId15" display="http://af.reuters.com/article/topNews/idAFJOE58M0M320090923"/>
    <hyperlink ref="AH28" r:id="rId16" display="http://af.reuters.com/article/topNews/idAFJOE58M0M320090923; Sinohydro communication 07/09"/>
    <hyperlink ref="AH294" r:id="rId17" display="http://www.hydroworld.com/index/display/news_display.1204590163.html also reporting in HydroWorld "/>
    <hyperlink ref="AH21" r:id="rId18" display="http://in.reuters.com/article/oilRpt/idINLV33249320090831; http://allafrica.com/stories/200908311012.html"/>
    <hyperlink ref="AH208" r:id="rId19" display="http://www.phnompenhpost.com/index.php/2010071940562/Business/huadian-secures-financing-for-hydropower-plant-in-koh-kong.html&#10;http://www.phnompenhpost.com/index.php/2010072940855/Business/infinity-to-help-insure-hydroelectric-project.html&#10;&#10;"/>
    <hyperlink ref="AH158" r:id="rId20" display="http://www.merinews.com/catFull.jsp?articleID=127787"/>
    <hyperlink ref="AH155" r:id="rId21" display="http://www.merinews.com/catFull.jsp?articleID=127787"/>
    <hyperlink ref="AH274" r:id="rId22" display="http://english.peopledaily.com.cn/english/200102/25/eng20010225_63327.html"/>
    <hyperlink ref="AH284" r:id="rId23" display="www.sica.int/busqueda/busqueda_archivo.aspx?Archivo=odoc_9176_1_01062006.pdf"/>
    <hyperlink ref="AH4" r:id="rId24" display="http://en.structurae.de/structures/data/index.cfm?ID=s0011787"/>
    <hyperlink ref="AH9" r:id="rId25" display="http://www.cteb.com/Department/ShowArticle.asp?ArticleID=9025"/>
    <hyperlink ref="AH12" r:id="rId26" display="http://www.mmegi.bw/index.php?sid=1&amp;aid=11&amp;dir=2008/February/Monday4"/>
    <hyperlink ref="AH137" r:id="rId27" display="http://www.sinofecic.com/a/qiyexinwen/gongchengdongtai/2011/0527/84.html"/>
    <hyperlink ref="AH175" r:id="rId28" display="http://www.shanland.org/index.php?option=com_content&amp;view=article&amp;id=2912:burma-china-to-develop-hydropower-projects-in-wa-and-mongla-areas&amp;catid=86:war&amp;Itemid=284"/>
    <hyperlink ref="AH162" r:id="rId29" display="http://www.hydropower.org.cn/info/shownews.asp?newsid=2082"/>
    <hyperlink ref="AH170" r:id="rId30" display="http://www.hydropower.org.cn/info/shownews.asp?newsid=2082"/>
    <hyperlink ref="AH161" r:id="rId31" display="http://myanmargeneva.org/10nlm/may/n100529.htm"/>
    <hyperlink ref="AH163" r:id="rId32" display="http://www.earthrights.org/files/Reports/BACKGROUNDER%20China%20in%20Burma.pdf"/>
    <hyperlink ref="AH169" r:id="rId33" display="http://mm.mofcom.gov.cn/aarticle/todayheader/200903/20090306072591.html"/>
    <hyperlink ref="AH186" r:id="rId34" display="http://www.sp.com.cn/dlyw/gndlyw/200807/t20080715_109473.htm"/>
  </hyperlinks>
  <printOptions/>
  <pageMargins left="0.75" right="0.75" top="1" bottom="1" header="0.5" footer="0.5"/>
  <pageSetup fitToHeight="4" fitToWidth="2" horizontalDpi="300" verticalDpi="300" orientation="landscape" paperSize="9" scale="52"/>
</worksheet>
</file>

<file path=xl/worksheets/sheet2.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F36" sqref="F36"/>
    </sheetView>
  </sheetViews>
  <sheetFormatPr defaultColWidth="10.875" defaultRowHeight="15.75"/>
  <cols>
    <col min="1" max="1" width="16.625" style="151" bestFit="1" customWidth="1"/>
    <col min="2" max="2" width="6.50390625" style="151" bestFit="1" customWidth="1"/>
    <col min="3" max="16384" width="10.875" style="151" customWidth="1"/>
  </cols>
  <sheetData>
    <row r="1" spans="1:2" ht="13.5" thickBot="1">
      <c r="A1" s="149" t="s">
        <v>1745</v>
      </c>
      <c r="B1" s="150">
        <f>COUNTA('[1]Dam lists'!$C$4:$C$960)</f>
        <v>306</v>
      </c>
    </row>
    <row r="3" ht="13.5" thickBot="1"/>
    <row r="4" spans="1:2" ht="12.75">
      <c r="A4" s="152" t="s">
        <v>1746</v>
      </c>
      <c r="B4" s="153"/>
    </row>
    <row r="5" spans="1:2" ht="12.75">
      <c r="A5" s="154" t="s">
        <v>79</v>
      </c>
      <c r="B5" s="155">
        <f>COUNTIF('[1]Dam lists'!$G$4:$G$960,"*Irrigation*")</f>
        <v>19</v>
      </c>
    </row>
    <row r="6" spans="1:2" ht="12.75">
      <c r="A6" s="154" t="s">
        <v>1112</v>
      </c>
      <c r="B6" s="155">
        <f>COUNTIF('[1]Dam lists'!$G$4:$G$960,"*Water Supply*")</f>
        <v>14</v>
      </c>
    </row>
    <row r="7" spans="1:2" ht="12.75">
      <c r="A7" s="154" t="s">
        <v>1747</v>
      </c>
      <c r="B7" s="155">
        <f>COUNTIF('[1]Dam lists'!$G$4:$G$960,"*Flood Control*")</f>
        <v>3</v>
      </c>
    </row>
    <row r="8" spans="1:2" ht="12.75">
      <c r="A8" s="154" t="s">
        <v>42</v>
      </c>
      <c r="B8" s="155">
        <f>COUNTIF('[1]Dam lists'!$G$4:$G$960,"*Hydropower*")</f>
        <v>250</v>
      </c>
    </row>
    <row r="9" spans="1:2" ht="13.5" thickBot="1">
      <c r="A9" s="156" t="s">
        <v>1748</v>
      </c>
      <c r="B9" s="157">
        <f>COUNTBLANK('[1]Dam lists'!$G$4:$G$960)-COUNTBLANK('[1]Dam lists'!$C$4:$C$960)</f>
        <v>22</v>
      </c>
    </row>
    <row r="11" ht="13.5" thickBot="1"/>
    <row r="12" spans="1:2" ht="12.75">
      <c r="A12" s="152" t="s">
        <v>1749</v>
      </c>
      <c r="B12" s="153"/>
    </row>
    <row r="13" spans="1:2" ht="12.75">
      <c r="A13" s="154" t="s">
        <v>108</v>
      </c>
      <c r="B13" s="155">
        <f>COUNTIF('[1]Dam lists'!$J$4:$J$960,"Small")</f>
        <v>18</v>
      </c>
    </row>
    <row r="14" spans="1:2" ht="12.75">
      <c r="A14" s="154" t="s">
        <v>44</v>
      </c>
      <c r="B14" s="155">
        <f>COUNTIF('[1]Dam lists'!$J$4:$J$960,"Medium")</f>
        <v>37</v>
      </c>
    </row>
    <row r="15" spans="1:2" ht="12.75">
      <c r="A15" s="154" t="s">
        <v>56</v>
      </c>
      <c r="B15" s="155">
        <f>COUNTIF('[1]Dam lists'!$J$4:$J$960,"Large")</f>
        <v>206</v>
      </c>
    </row>
    <row r="16" spans="1:2" ht="13.5" thickBot="1">
      <c r="A16" s="156" t="s">
        <v>1748</v>
      </c>
      <c r="B16" s="157">
        <f>COUNTBLANK('[1]Dam lists'!$J$4:$J$960)-COUNTBLANK('[1]Dam lists'!$C$4:$C$960)</f>
        <v>45</v>
      </c>
    </row>
    <row r="18" ht="13.5" thickBot="1"/>
    <row r="19" spans="1:6" ht="12.75">
      <c r="A19" s="152" t="s">
        <v>1750</v>
      </c>
      <c r="B19" s="153"/>
      <c r="E19" s="158" t="s">
        <v>1751</v>
      </c>
      <c r="F19" s="159"/>
    </row>
    <row r="20" spans="1:7" ht="12.75">
      <c r="A20" s="154" t="s">
        <v>52</v>
      </c>
      <c r="B20" s="155">
        <f>COUNTIF('[1]Dam lists'!$B$4:$B$960,"Africa")</f>
        <v>84</v>
      </c>
      <c r="C20" s="160">
        <f>B20/B1</f>
        <v>0.27450980392156865</v>
      </c>
      <c r="E20" s="159" t="s">
        <v>161</v>
      </c>
      <c r="F20" s="159">
        <f>COUNTIF('[1]Dam lists'!$C$4:$C$960,"Burma")</f>
        <v>49</v>
      </c>
      <c r="G20" s="160">
        <f>F20/B24</f>
        <v>0.3858267716535433</v>
      </c>
    </row>
    <row r="21" spans="1:7" ht="12.75">
      <c r="A21" s="154" t="s">
        <v>852</v>
      </c>
      <c r="B21" s="155">
        <f>COUNTIF('[1]Dam lists'!$B$4:$B$960,"Asia (Central)")</f>
        <v>10</v>
      </c>
      <c r="C21" s="160">
        <f>B21/B1</f>
        <v>0.032679738562091505</v>
      </c>
      <c r="E21" s="159" t="s">
        <v>431</v>
      </c>
      <c r="F21" s="159">
        <f>COUNTIF('[1]Dam lists'!$C$4:$C$960,"Cambodia")</f>
        <v>11</v>
      </c>
      <c r="G21" s="160">
        <f>F21/B24</f>
        <v>0.08661417322834646</v>
      </c>
    </row>
    <row r="22" spans="1:7" ht="12.75">
      <c r="A22" s="154" t="s">
        <v>1752</v>
      </c>
      <c r="B22" s="155">
        <f>COUNTIF('[1]Dam lists'!$B$4:$B$960,"Asia (E)")</f>
        <v>1</v>
      </c>
      <c r="C22" s="160">
        <f>B22/B1</f>
        <v>0.0032679738562091504</v>
      </c>
      <c r="E22" s="159" t="s">
        <v>810</v>
      </c>
      <c r="F22" s="159">
        <f>COUNTIF('[1]Dam lists'!$C$4:$C$960,"Indonesia")</f>
        <v>3</v>
      </c>
      <c r="G22" s="160">
        <f>F22/B24</f>
        <v>0.023622047244094488</v>
      </c>
    </row>
    <row r="23" spans="1:7" ht="12.75">
      <c r="A23" s="154" t="s">
        <v>1753</v>
      </c>
      <c r="B23" s="155">
        <f>COUNTIF('[1]Dam lists'!$B$4:$B$960,"Asia (S)")</f>
        <v>38</v>
      </c>
      <c r="C23" s="160">
        <f>B23/B1</f>
        <v>0.12418300653594772</v>
      </c>
      <c r="E23" s="159" t="s">
        <v>906</v>
      </c>
      <c r="F23" s="159">
        <f>COUNTIF('[1]Dam lists'!$C$4:$C$960,"Lao PDR")</f>
        <v>30</v>
      </c>
      <c r="G23" s="160">
        <f>F23/B24</f>
        <v>0.23622047244094488</v>
      </c>
    </row>
    <row r="24" spans="1:7" ht="12.75">
      <c r="A24" s="154" t="s">
        <v>1754</v>
      </c>
      <c r="B24" s="155">
        <f>COUNTIF('[1]Dam lists'!$B$4:$B$960,"Asia (SE)")</f>
        <v>127</v>
      </c>
      <c r="C24" s="160">
        <f>B24/B1</f>
        <v>0.4150326797385621</v>
      </c>
      <c r="E24" s="159" t="s">
        <v>1063</v>
      </c>
      <c r="F24" s="159">
        <f>COUNTIF('[1]Dam lists'!$C$4:$C$960,"Malaysia")</f>
        <v>14</v>
      </c>
      <c r="G24" s="160">
        <f>F24/B24</f>
        <v>0.11023622047244094</v>
      </c>
    </row>
    <row r="25" spans="1:7" ht="12.75">
      <c r="A25" s="154" t="s">
        <v>37</v>
      </c>
      <c r="B25" s="155">
        <f>COUNTIF('[1]Dam lists'!$B$4:$B$960,"Europe")</f>
        <v>14</v>
      </c>
      <c r="C25" s="160">
        <f>B25/B1</f>
        <v>0.0457516339869281</v>
      </c>
      <c r="E25" s="159" t="s">
        <v>1397</v>
      </c>
      <c r="F25" s="159">
        <f>COUNTIF('[1]Dam lists'!$C$4:$C$960,"Philippines")</f>
        <v>4</v>
      </c>
      <c r="G25" s="160">
        <f>F25/B25</f>
        <v>0.2857142857142857</v>
      </c>
    </row>
    <row r="26" spans="1:7" ht="12.75">
      <c r="A26" s="154" t="s">
        <v>103</v>
      </c>
      <c r="B26" s="155">
        <f>COUNTIF('[1]Dam lists'!$B$4:$B$960,"Latin America")</f>
        <v>23</v>
      </c>
      <c r="C26" s="160">
        <f>B26/B1</f>
        <v>0.07516339869281045</v>
      </c>
      <c r="E26" s="159" t="s">
        <v>1628</v>
      </c>
      <c r="F26" s="159">
        <f>COUNTIF('[1]Dam lists'!$C$4:$C$960,"Vietnam")</f>
        <v>9</v>
      </c>
      <c r="G26" s="160">
        <f>F26/B24</f>
        <v>0.07086614173228346</v>
      </c>
    </row>
    <row r="27" spans="1:7" ht="12.75">
      <c r="A27" s="154" t="s">
        <v>832</v>
      </c>
      <c r="B27" s="155">
        <f>COUNTIF('[1]Dam lists'!$B$4:$B$960,"Middle East")</f>
        <v>5</v>
      </c>
      <c r="C27" s="160">
        <f>B27/B1</f>
        <v>0.016339869281045753</v>
      </c>
      <c r="E27" s="159" t="s">
        <v>1567</v>
      </c>
      <c r="F27" s="159">
        <f>COUNTIF('[1]Dam lists'!$C$4:$C$960,"Brunei")</f>
        <v>1</v>
      </c>
      <c r="G27" s="160">
        <f>F27/B24</f>
        <v>0.007874015748031496</v>
      </c>
    </row>
    <row r="28" spans="1:7" ht="13.5" thickBot="1">
      <c r="A28" s="156" t="s">
        <v>700</v>
      </c>
      <c r="B28" s="157">
        <f>COUNTIF('[1]Dam lists'!$B$4:$B$960,"Pacific")</f>
        <v>3</v>
      </c>
      <c r="C28" s="160">
        <f>B28/B1</f>
        <v>0.00980392156862745</v>
      </c>
      <c r="E28" s="159" t="s">
        <v>1755</v>
      </c>
      <c r="F28" s="159">
        <f>COUNTIF('[1]Dam lists'!$C$4:$C$960,"Papua New Guinea")</f>
        <v>1</v>
      </c>
      <c r="G28" s="160">
        <f>F28/B24</f>
        <v>0.007874015748031496</v>
      </c>
    </row>
    <row r="29" spans="5:7" ht="12.75">
      <c r="E29" s="159" t="s">
        <v>155</v>
      </c>
      <c r="F29" s="159">
        <f>COUNTIF('[1]Dam lists'!$C$4:$C$960,"Brunei")</f>
        <v>1</v>
      </c>
      <c r="G29" s="160">
        <f>F29/B24</f>
        <v>0.007874015748031496</v>
      </c>
    </row>
    <row r="30" spans="5:6" ht="12.75">
      <c r="E30" s="161"/>
      <c r="F30" s="161"/>
    </row>
    <row r="31" spans="1:6" ht="12.75">
      <c r="A31" s="158" t="s">
        <v>17</v>
      </c>
      <c r="B31" s="159"/>
      <c r="E31" s="161"/>
      <c r="F31" s="161"/>
    </row>
    <row r="32" spans="1:6" ht="12.75">
      <c r="A32" s="159" t="s">
        <v>135</v>
      </c>
      <c r="B32" s="159">
        <f>COUNTIF('[1]Dam lists'!$P$4:$P$960,"Proposed")</f>
        <v>117</v>
      </c>
      <c r="E32" s="161"/>
      <c r="F32" s="161"/>
    </row>
    <row r="33" spans="1:6" ht="12.75">
      <c r="A33" s="159" t="s">
        <v>66</v>
      </c>
      <c r="B33" s="159">
        <f>COUNTIF('[1]Dam lists'!$P$4:$P$960,"Under Construction")</f>
        <v>99</v>
      </c>
      <c r="E33" s="161"/>
      <c r="F33" s="161"/>
    </row>
    <row r="34" spans="1:2" ht="12.75">
      <c r="A34" s="159" t="s">
        <v>46</v>
      </c>
      <c r="B34" s="159">
        <f>COUNTIF('[1]Dam lists'!$P$4:$P$960,"Completed")</f>
        <v>67</v>
      </c>
    </row>
    <row r="35" spans="1:2" ht="12.75">
      <c r="A35" s="159" t="s">
        <v>194</v>
      </c>
      <c r="B35" s="159">
        <f>COUNTIF('[1]Dam lists'!$P$4:$P$960,"Suspended")</f>
        <v>3</v>
      </c>
    </row>
    <row r="36" spans="1:2" ht="12.75">
      <c r="A36" s="159" t="s">
        <v>660</v>
      </c>
      <c r="B36" s="159">
        <f>COUNTIF('[1]Dam lists'!$P$4:$P$960,"Delayed")</f>
        <v>3</v>
      </c>
    </row>
    <row r="37" spans="1:2" ht="12.75">
      <c r="A37" s="159" t="s">
        <v>1756</v>
      </c>
      <c r="B37" s="159">
        <f>COUNTIF('[1]Dam lists'!$P$4:$P$960," ")</f>
        <v>2</v>
      </c>
    </row>
    <row r="38" ht="12.75">
      <c r="B38" s="151" t="s">
        <v>57</v>
      </c>
    </row>
  </sheetData>
  <sheetProtection/>
  <printOptions/>
  <pageMargins left="0.75" right="0.75" top="1" bottom="1" header="0.5" footer="0.5"/>
  <pageSetup fitToHeight="1" fitToWidth="1"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International Rivers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Katy Yan</dc:creator>
  <cp:keywords/>
  <dc:description/>
  <cp:lastModifiedBy>Katy Yan</cp:lastModifiedBy>
  <dcterms:created xsi:type="dcterms:W3CDTF">2012-11-10T01:00:48Z</dcterms:created>
  <dcterms:modified xsi:type="dcterms:W3CDTF">2012-11-10T01:06:34Z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